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filterPrivacy="1" showInkAnnotation="0" saveExternalLinkValues="0" codeName="ThisWorkbook"/>
  <xr:revisionPtr revIDLastSave="0" documentId="13_ncr:1_{64AEAECA-C978-4B61-BF9E-6A25A43EE4E5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calcId="191029" forceFullCalc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9" l="1"/>
  <c r="D33" i="9" s="1"/>
  <c r="B34" i="9"/>
  <c r="D34" i="9" s="1"/>
  <c r="B35" i="9"/>
  <c r="D35" i="9" s="1"/>
  <c r="B36" i="9"/>
  <c r="D36" i="9" s="1"/>
  <c r="B37" i="9"/>
  <c r="D37" i="9" s="1"/>
  <c r="B38" i="9"/>
  <c r="D38" i="9" s="1"/>
  <c r="B32" i="9"/>
  <c r="D32" i="9" s="1"/>
  <c r="B31" i="9"/>
  <c r="D31" i="9" s="1"/>
  <c r="B30" i="9"/>
  <c r="D30" i="9" s="1"/>
  <c r="B29" i="9"/>
  <c r="D29" i="9" s="1"/>
  <c r="B28" i="9"/>
  <c r="D28" i="9" s="1"/>
  <c r="B27" i="9"/>
  <c r="D27" i="9" s="1"/>
  <c r="C14" i="1" l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D46" i="1"/>
  <c r="E46" i="1"/>
  <c r="C54" i="1"/>
  <c r="E83" i="1" s="1"/>
  <c r="C62" i="1"/>
  <c r="C63" i="1"/>
  <c r="C64" i="1"/>
  <c r="C65" i="1"/>
  <c r="C66" i="1"/>
  <c r="D67" i="1"/>
  <c r="E67" i="1"/>
  <c r="F67" i="1"/>
  <c r="C72" i="1"/>
  <c r="C73" i="1"/>
  <c r="C74" i="1"/>
  <c r="C75" i="1"/>
  <c r="C76" i="1"/>
  <c r="C77" i="1"/>
  <c r="C78" i="1"/>
  <c r="D79" i="1"/>
  <c r="E79" i="1"/>
  <c r="F79" i="1"/>
  <c r="C82" i="1"/>
  <c r="C93" i="1" s="1"/>
  <c r="C94" i="1" s="1"/>
  <c r="C96" i="1" s="1"/>
  <c r="W8" i="9"/>
  <c r="X8" i="9"/>
  <c r="Y8" i="9"/>
  <c r="W9" i="9"/>
  <c r="X9" i="9"/>
  <c r="Y9" i="9"/>
  <c r="W10" i="9"/>
  <c r="X10" i="9"/>
  <c r="Y10" i="9"/>
  <c r="W11" i="9"/>
  <c r="X11" i="9"/>
  <c r="Y11" i="9"/>
  <c r="W12" i="9"/>
  <c r="X12" i="9"/>
  <c r="Y12" i="9"/>
  <c r="W13" i="9"/>
  <c r="X13" i="9"/>
  <c r="Y13" i="9"/>
  <c r="W14" i="9"/>
  <c r="X14" i="9"/>
  <c r="Y14" i="9"/>
  <c r="W15" i="9"/>
  <c r="X15" i="9"/>
  <c r="Y15" i="9"/>
  <c r="W16" i="9"/>
  <c r="X16" i="9"/>
  <c r="Y16" i="9"/>
  <c r="W17" i="9"/>
  <c r="X17" i="9"/>
  <c r="Y17" i="9"/>
  <c r="W18" i="9"/>
  <c r="X18" i="9"/>
  <c r="Y18" i="9"/>
  <c r="W19" i="9"/>
  <c r="X19" i="9"/>
  <c r="Y19" i="9"/>
  <c r="K20" i="9"/>
  <c r="L20" i="9"/>
  <c r="M20" i="9"/>
  <c r="N20" i="9"/>
  <c r="O20" i="9"/>
  <c r="P20" i="9"/>
  <c r="Q20" i="9"/>
  <c r="R20" i="9"/>
  <c r="S20" i="9"/>
  <c r="T20" i="9"/>
  <c r="U20" i="9"/>
  <c r="V20" i="9"/>
  <c r="I8" i="10"/>
  <c r="Q8" i="10"/>
  <c r="T8" i="10"/>
  <c r="I9" i="10"/>
  <c r="Q9" i="10"/>
  <c r="T9" i="10"/>
  <c r="I10" i="10"/>
  <c r="Q10" i="10"/>
  <c r="T10" i="10"/>
  <c r="I11" i="10"/>
  <c r="Q11" i="10"/>
  <c r="T11" i="10"/>
  <c r="I12" i="10"/>
  <c r="Q12" i="10"/>
  <c r="T12" i="10"/>
  <c r="I13" i="10"/>
  <c r="Q13" i="10"/>
  <c r="T13" i="10"/>
  <c r="I14" i="10"/>
  <c r="Q14" i="10"/>
  <c r="T14" i="10"/>
  <c r="I15" i="10"/>
  <c r="Q15" i="10"/>
  <c r="T15" i="10"/>
  <c r="I16" i="10"/>
  <c r="Q16" i="10"/>
  <c r="T16" i="10"/>
  <c r="I17" i="10"/>
  <c r="Q17" i="10"/>
  <c r="T17" i="10"/>
  <c r="I18" i="10"/>
  <c r="Q18" i="10"/>
  <c r="T18" i="10"/>
  <c r="I19" i="10"/>
  <c r="Q19" i="10"/>
  <c r="T19" i="10"/>
  <c r="D20" i="10"/>
  <c r="E20" i="10"/>
  <c r="F20" i="10"/>
  <c r="G20" i="10"/>
  <c r="H20" i="10"/>
  <c r="J20" i="10"/>
  <c r="K20" i="10"/>
  <c r="L20" i="10"/>
  <c r="M20" i="10"/>
  <c r="N20" i="10"/>
  <c r="O20" i="10"/>
  <c r="P20" i="10"/>
  <c r="R20" i="10"/>
  <c r="S20" i="10"/>
  <c r="W20" i="10"/>
  <c r="X20" i="10"/>
  <c r="J8" i="11"/>
  <c r="N8" i="11"/>
  <c r="V8" i="11"/>
  <c r="J9" i="11"/>
  <c r="N9" i="11"/>
  <c r="V9" i="11"/>
  <c r="J10" i="11"/>
  <c r="N10" i="11"/>
  <c r="V10" i="11"/>
  <c r="J11" i="11"/>
  <c r="N11" i="11"/>
  <c r="V11" i="11"/>
  <c r="J12" i="11"/>
  <c r="N12" i="11"/>
  <c r="V12" i="11"/>
  <c r="J13" i="11"/>
  <c r="N13" i="11"/>
  <c r="V13" i="11"/>
  <c r="J14" i="11"/>
  <c r="N14" i="11"/>
  <c r="V14" i="11"/>
  <c r="J15" i="11"/>
  <c r="N15" i="11"/>
  <c r="V15" i="11"/>
  <c r="J16" i="11"/>
  <c r="N16" i="11"/>
  <c r="V16" i="11"/>
  <c r="J17" i="11"/>
  <c r="N17" i="11"/>
  <c r="V17" i="11"/>
  <c r="J18" i="11"/>
  <c r="N18" i="11"/>
  <c r="V18" i="11"/>
  <c r="J19" i="11"/>
  <c r="N19" i="11"/>
  <c r="V19" i="11"/>
  <c r="F20" i="11"/>
  <c r="F27" i="11" s="1"/>
  <c r="G20" i="11"/>
  <c r="G27" i="11" s="1"/>
  <c r="H20" i="11"/>
  <c r="H27" i="11" s="1"/>
  <c r="I20" i="11"/>
  <c r="I27" i="11" s="1"/>
  <c r="K20" i="11"/>
  <c r="K27" i="11" s="1"/>
  <c r="L20" i="11"/>
  <c r="L27" i="11" s="1"/>
  <c r="M20" i="11"/>
  <c r="M27" i="11" s="1"/>
  <c r="O20" i="11"/>
  <c r="P20" i="11"/>
  <c r="Q20" i="11"/>
  <c r="R20" i="11"/>
  <c r="S20" i="11"/>
  <c r="T20" i="11"/>
  <c r="U20" i="11"/>
  <c r="W20" i="11"/>
  <c r="X20" i="11"/>
  <c r="Y20" i="11"/>
  <c r="J25" i="11"/>
  <c r="N25" i="11"/>
  <c r="D20" i="12"/>
  <c r="E20" i="12"/>
  <c r="F20" i="12"/>
  <c r="H20" i="12"/>
  <c r="J20" i="12"/>
  <c r="E48" i="1" l="1"/>
  <c r="E56" i="1" s="1"/>
  <c r="E57" i="1" s="1"/>
  <c r="E80" i="1"/>
  <c r="D85" i="1"/>
  <c r="D48" i="1"/>
  <c r="D56" i="1" s="1"/>
  <c r="D57" i="1" s="1"/>
  <c r="J20" i="11"/>
  <c r="J27" i="11" s="1"/>
  <c r="E85" i="1"/>
  <c r="T20" i="10"/>
  <c r="Y20" i="9"/>
  <c r="E68" i="1"/>
  <c r="C46" i="1"/>
  <c r="D68" i="1"/>
  <c r="C29" i="1"/>
  <c r="D83" i="1"/>
  <c r="Q20" i="10"/>
  <c r="C79" i="1"/>
  <c r="C80" i="1" s="1"/>
  <c r="N20" i="11"/>
  <c r="N27" i="11" s="1"/>
  <c r="I20" i="10"/>
  <c r="V20" i="11"/>
  <c r="W20" i="9"/>
  <c r="X20" i="9"/>
  <c r="D80" i="1"/>
  <c r="C67" i="1"/>
  <c r="C68" i="1" s="1"/>
  <c r="C18" i="1"/>
  <c r="C83" i="1"/>
  <c r="E88" i="1" l="1"/>
  <c r="E86" i="1"/>
  <c r="D86" i="1"/>
  <c r="D88" i="1"/>
  <c r="C85" i="1"/>
  <c r="C48" i="1"/>
  <c r="C56" i="1" s="1"/>
  <c r="C86" i="1"/>
  <c r="C57" i="1" l="1"/>
  <c r="C88" i="1"/>
  <c r="C89" i="1" s="1"/>
</calcChain>
</file>

<file path=xl/sharedStrings.xml><?xml version="1.0" encoding="utf-8"?>
<sst xmlns="http://schemas.openxmlformats.org/spreadsheetml/2006/main" count="534" uniqueCount="254">
  <si>
    <t>Part A - District-Level Information</t>
  </si>
  <si>
    <t>School District Name</t>
  </si>
  <si>
    <t>Newburgh</t>
  </si>
  <si>
    <t>BEDS Code</t>
  </si>
  <si>
    <t>441600</t>
  </si>
  <si>
    <t>School Year</t>
  </si>
  <si>
    <t>2021-22</t>
  </si>
  <si>
    <t>I) Contact Information</t>
  </si>
  <si>
    <t>Mailing Address</t>
  </si>
  <si>
    <t>Contact First &amp; Last Name</t>
  </si>
  <si>
    <t>Lisamarie  Spindler</t>
  </si>
  <si>
    <t>Street Address Line 1</t>
  </si>
  <si>
    <t>124 Grand Street</t>
  </si>
  <si>
    <t>Title of Contact</t>
  </si>
  <si>
    <t xml:space="preserve">Assistant Superintendent of Finance  </t>
  </si>
  <si>
    <t>Street Address Line 2</t>
  </si>
  <si>
    <t/>
  </si>
  <si>
    <t>Email Address</t>
  </si>
  <si>
    <t>lspindler@necsd.net</t>
  </si>
  <si>
    <t>City</t>
  </si>
  <si>
    <t>Phone Number</t>
  </si>
  <si>
    <t>8455633417</t>
  </si>
  <si>
    <t>Zip Code</t>
  </si>
  <si>
    <t>12550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</si>
  <si>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</si>
  <si>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</si>
  <si>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</si>
  <si>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</si>
  <si>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</si>
  <si>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</si>
  <si>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</si>
  <si>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</si>
  <si>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</si>
  <si>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</si>
  <si>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</si>
  <si>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</si>
  <si>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</si>
  <si>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</si>
  <si>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</si>
  <si>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</si>
  <si>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</si>
  <si>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</si>
  <si>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</si>
  <si>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</si>
  <si>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</si>
  <si>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</si>
  <si>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</si>
  <si>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</si>
  <si>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</si>
  <si>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</si>
  <si>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</si>
  <si>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</si>
  <si>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</si>
  <si>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</si>
  <si>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</si>
  <si>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</si>
  <si>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</si>
  <si>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</si>
  <si>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</si>
  <si>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</si>
  <si>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</si>
  <si>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2021-22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</si>
  <si>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</si>
  <si>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</si>
  <si>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</si>
  <si>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</si>
  <si>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</si>
  <si>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</si>
  <si>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</si>
  <si>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</si>
  <si>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</si>
  <si>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</si>
  <si>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</si>
  <si>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</si>
  <si>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</si>
  <si>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</si>
  <si>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</si>
  <si>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</si>
  <si>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</si>
  <si>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</si>
  <si>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</si>
  <si>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</si>
  <si>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</si>
  <si>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</si>
  <si>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</si>
  <si>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</si>
  <si>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</si>
  <si>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</si>
  <si>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</si>
  <si>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</si>
  <si>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</si>
  <si>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</si>
  <si>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</si>
  <si>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</si>
  <si>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</si>
  <si>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</si>
  <si>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</si>
  <si>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</si>
  <si>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</si>
  <si>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</si>
  <si>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</si>
  <si>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</si>
  <si>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</si>
  <si>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</si>
  <si>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</si>
  <si>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</si>
  <si>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</si>
  <si>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</si>
  <si>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</si>
  <si>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</si>
  <si>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</si>
  <si>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</si>
  <si>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</si>
  <si>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</si>
  <si>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</si>
  <si>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</si>
  <si>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</si>
  <si>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</si>
  <si>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</si>
  <si>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</si>
  <si>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</si>
  <si>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</si>
  <si>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</si>
  <si>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</si>
  <si>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</si>
  <si>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</si>
  <si>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</si>
  <si>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</si>
  <si>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</si>
  <si>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</si>
  <si>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441600010001</t>
  </si>
  <si>
    <t>BALMVILLE SCHOOL</t>
  </si>
  <si>
    <t>Elementary School</t>
  </si>
  <si>
    <t>Pre-K</t>
  </si>
  <si>
    <t>5</t>
  </si>
  <si>
    <t>Yes</t>
  </si>
  <si>
    <t>No</t>
  </si>
  <si>
    <t>441600010003</t>
  </si>
  <si>
    <t>HERITAGE MIDDLE SCHOOL</t>
  </si>
  <si>
    <t>Middle/Junior High School</t>
  </si>
  <si>
    <t>6</t>
  </si>
  <si>
    <t>8</t>
  </si>
  <si>
    <t>441600010004</t>
  </si>
  <si>
    <t>FOSTERTOWN ETC MAGNET SCHOOL</t>
  </si>
  <si>
    <t>K</t>
  </si>
  <si>
    <t>441600010005</t>
  </si>
  <si>
    <t>GARDNERTOWN LEADERSHIP ACADEMY ELEMENTARY SCHOOL</t>
  </si>
  <si>
    <t>441600010006</t>
  </si>
  <si>
    <t>GAMS HIGH TECH MAGNET SCHOOL</t>
  </si>
  <si>
    <t>441600010009</t>
  </si>
  <si>
    <t>HORIZON-ON-THE-HUDSON MAGNET SCHOOL</t>
  </si>
  <si>
    <t>441600010010</t>
  </si>
  <si>
    <t>NEW WINDSOR SCHOOL</t>
  </si>
  <si>
    <t>441600010012</t>
  </si>
  <si>
    <t>VAILS GATE SCIENCE, TECHNOLOGY, ENGINEERING, ARTS AND MATH ACADEMY</t>
  </si>
  <si>
    <t>441600010016</t>
  </si>
  <si>
    <t>SOUTH MIDDLE SCHOOL</t>
  </si>
  <si>
    <t>441600010017</t>
  </si>
  <si>
    <t>NEWBURGH FREE ACADEMY</t>
  </si>
  <si>
    <t>Senior High School</t>
  </si>
  <si>
    <t>9</t>
  </si>
  <si>
    <t>12</t>
  </si>
  <si>
    <t>441600010020</t>
  </si>
  <si>
    <t>TEMPLE HILL SCHOOL</t>
  </si>
  <si>
    <t>K-8 School</t>
  </si>
  <si>
    <t>441600010021</t>
  </si>
  <si>
    <t>MEADOW HILL GLOBAL EXPLORATIONS MAGNET SCHOOL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</si>
  <si>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</si>
  <si>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</si>
  <si>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</si>
  <si>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</si>
  <si>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</si>
  <si>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</si>
  <si>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</si>
  <si>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</si>
  <si>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</si>
  <si>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</si>
  <si>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</si>
  <si>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</si>
  <si>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</si>
  <si>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</si>
  <si>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</si>
  <si>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</si>
  <si>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</si>
  <si>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</si>
  <si>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</si>
  <si>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</si>
  <si>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</si>
  <si>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</si>
  <si>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</si>
  <si>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</si>
  <si>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</si>
  <si>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</si>
  <si>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</si>
  <si>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</si>
  <si>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</si>
  <si>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</si>
  <si>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</si>
  <si>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</si>
  <si>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</si>
  <si>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</si>
  <si>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</si>
  <si>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</si>
  <si>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</si>
  <si>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</si>
  <si>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</si>
  <si>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</si>
  <si>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</si>
  <si>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</si>
  <si>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</si>
  <si>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</si>
  <si>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</si>
  <si>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</si>
  <si>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</si>
  <si>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</si>
  <si>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</si>
  <si>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</si>
  <si>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</si>
  <si>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</si>
  <si>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</si>
  <si>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</si>
  <si>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</si>
  <si>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</si>
  <si>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</si>
  <si>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</si>
  <si>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</si>
  <si>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</si>
  <si>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</si>
  <si>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</si>
  <si>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</si>
  <si>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</si>
  <si>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</si>
  <si>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</si>
  <si>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</si>
  <si>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</si>
  <si>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</si>
  <si>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</si>
  <si>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</si>
  <si>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</si>
  <si>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</si>
  <si>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</si>
  <si>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</si>
  <si>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</si>
  <si>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</si>
  <si>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Junior-Senior High School</t>
  </si>
  <si>
    <t>2017-18</t>
  </si>
  <si>
    <t>K-12 School</t>
  </si>
  <si>
    <t>2018-19</t>
  </si>
  <si>
    <t>Pre-K Only</t>
  </si>
  <si>
    <t>2019-20</t>
  </si>
  <si>
    <t>2020-21</t>
  </si>
  <si>
    <t>NYC - District 75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</si>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</sst>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  <numFmt numFmtId="173" formatCode="0.00000000000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172" fontId="3" fillId="0" borderId="1" xfId="0" applyNumberFormat="1" applyFont="1" applyFill="1" applyBorder="1" applyProtection="1">
      <protection locked="0"/>
    </xf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Border="1" applyAlignment="1">
      <alignment horizontal="right" wrapText="1"/>
    </xf>
    <xf numFmtId="7" fontId="3" fillId="0" borderId="1" xfId="0" applyNumberFormat="1" applyFont="1" applyFill="1" applyBorder="1" applyProtection="1">
      <protection locked="0"/>
    </xf>
    <xf numFmtId="173" fontId="4" fillId="0" borderId="8" xfId="0" applyNumberFormat="1" applyFont="1" applyBorder="1" applyAlignment="1" applyProtection="1">
      <alignment horizontal="right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49" fontId="3" fillId="0" borderId="2" xfId="0" quotePrefix="1" applyNumberFormat="1" applyFont="1" applyFill="1" applyBorder="1" applyAlignment="1" applyProtection="1">
      <alignment horizontal="left"/>
      <protection locked="0"/>
    </xf>
    <xf numFmtId="49" fontId="3" fillId="0" borderId="3" xfId="0" applyNumberFormat="1" applyFont="1" applyFill="1" applyBorder="1" applyAlignment="1" applyProtection="1">
      <alignment horizontal="left"/>
      <protection locked="0"/>
    </xf>
    <xf numFmtId="5" fontId="3" fillId="0" borderId="2" xfId="0" quotePrefix="1" applyNumberFormat="1" applyFont="1" applyFill="1" applyBorder="1" applyAlignment="1" applyProtection="1">
      <alignment horizontal="left"/>
      <protection locked="0"/>
    </xf>
    <xf numFmtId="5" fontId="3" fillId="0" borderId="3" xfId="0" applyNumberFormat="1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/>
    </xf>
    <xf numFmtId="0" fontId="4" fillId="4" borderId="4" xfId="0" applyNumberFormat="1" applyFont="1" applyFill="1" applyBorder="1" applyAlignment="1" applyProtection="1">
      <alignment horizontal="center"/>
    </xf>
    <xf numFmtId="0" fontId="4" fillId="4" borderId="3" xfId="0" applyNumberFormat="1" applyFont="1" applyFill="1" applyBorder="1" applyAlignment="1" applyProtection="1">
      <alignment horizontal="center"/>
    </xf>
    <xf numFmtId="0" fontId="4" fillId="3" borderId="2" xfId="0" applyNumberFormat="1" applyFont="1" applyFill="1" applyBorder="1" applyAlignment="1" applyProtection="1">
      <alignment horizontal="center"/>
    </xf>
    <xf numFmtId="0" fontId="4" fillId="3" borderId="4" xfId="0" applyNumberFormat="1" applyFont="1" applyFill="1" applyBorder="1" applyAlignment="1" applyProtection="1">
      <alignment horizontal="center"/>
    </xf>
    <xf numFmtId="0" fontId="4" fillId="3" borderId="3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SFT" pivot="0" count="0" xr9:uid="{00000000-0011-0000-FFFF-FFFF00000000}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96"/>
  <sheetViews>
    <sheetView showGridLines="0" topLeftCell="A91" workbookViewId="0">
      <selection activeCell="B18" sqref="B18"/>
    </sheetView>
  </sheetViews>
  <sheetFormatPr defaultColWidth="9.140625" defaultRowHeight="16.5" x14ac:dyDescent="0.3"/>
  <cols>
    <col min="1" max="1" width="3" style="2" customWidth="1"/>
    <col min="2" max="2" width="62.85546875" style="3" bestFit="1" customWidth="1"/>
    <col min="3" max="3" width="20.85546875" style="23" customWidth="1"/>
    <col min="4" max="5" width="15.42578125" style="3" bestFit="1" customWidth="1"/>
    <col min="6" max="6" width="12.5703125" style="3" customWidth="1"/>
    <col min="7" max="8" width="15.42578125" style="3" customWidth="1"/>
    <col min="9" max="9" width="9.140625" style="2" customWidth="1"/>
    <col min="10" max="16384" width="9.140625" style="2"/>
  </cols>
  <sheetData>
    <row r="1" spans="1:8" customFormat="1" ht="18" customHeight="1" x14ac:dyDescent="0.35">
      <c r="A1" s="22"/>
      <c r="B1" s="1" t="s">
        <v>0</v>
      </c>
      <c r="F1" s="24" t="s">
        <v>1</v>
      </c>
      <c r="G1" s="112" t="s">
        <v>2</v>
      </c>
      <c r="H1" s="113"/>
    </row>
    <row r="2" spans="1:8" x14ac:dyDescent="0.3">
      <c r="A2" s="3"/>
      <c r="F2" s="24" t="s">
        <v>3</v>
      </c>
      <c r="G2" s="110" t="s">
        <v>4</v>
      </c>
      <c r="H2" s="111"/>
    </row>
    <row r="3" spans="1:8" x14ac:dyDescent="0.3">
      <c r="A3" s="3"/>
      <c r="F3" s="24" t="s">
        <v>5</v>
      </c>
      <c r="G3" s="110" t="s">
        <v>6</v>
      </c>
      <c r="H3" s="111"/>
    </row>
    <row r="4" spans="1:8" x14ac:dyDescent="0.3">
      <c r="A4" s="3"/>
      <c r="B4" s="4" t="s">
        <v>7</v>
      </c>
      <c r="F4" s="24"/>
      <c r="G4" s="55"/>
      <c r="H4" s="55"/>
    </row>
    <row r="5" spans="1:8" x14ac:dyDescent="0.3">
      <c r="B5" s="25"/>
      <c r="C5" s="26"/>
      <c r="D5" s="27"/>
      <c r="E5" s="28" t="s">
        <v>8</v>
      </c>
      <c r="F5" s="27"/>
      <c r="G5" s="27"/>
      <c r="H5" s="29"/>
    </row>
    <row r="6" spans="1:8" x14ac:dyDescent="0.3">
      <c r="B6" s="30" t="s">
        <v>9</v>
      </c>
      <c r="C6" s="110" t="s">
        <v>10</v>
      </c>
      <c r="D6" s="111"/>
      <c r="E6" s="87" t="s">
        <v>11</v>
      </c>
      <c r="G6" s="110" t="s">
        <v>12</v>
      </c>
      <c r="H6" s="111"/>
    </row>
    <row r="7" spans="1:8" x14ac:dyDescent="0.3">
      <c r="B7" s="30" t="s">
        <v>13</v>
      </c>
      <c r="C7" s="110" t="s">
        <v>14</v>
      </c>
      <c r="D7" s="111"/>
      <c r="E7" s="87" t="s">
        <v>15</v>
      </c>
      <c r="G7" s="110" t="s">
        <v>16</v>
      </c>
      <c r="H7" s="111"/>
    </row>
    <row r="8" spans="1:8" x14ac:dyDescent="0.3">
      <c r="B8" s="30" t="s">
        <v>17</v>
      </c>
      <c r="C8" s="110" t="s">
        <v>18</v>
      </c>
      <c r="D8" s="111"/>
      <c r="E8" s="87" t="s">
        <v>19</v>
      </c>
      <c r="G8" s="110" t="s">
        <v>2</v>
      </c>
      <c r="H8" s="111"/>
    </row>
    <row r="9" spans="1:8" x14ac:dyDescent="0.3">
      <c r="B9" s="32" t="s">
        <v>20</v>
      </c>
      <c r="C9" s="110" t="s">
        <v>21</v>
      </c>
      <c r="D9" s="111"/>
      <c r="E9" s="54" t="s">
        <v>22</v>
      </c>
      <c r="F9" s="33"/>
      <c r="G9" s="110" t="s">
        <v>23</v>
      </c>
      <c r="H9" s="111"/>
    </row>
    <row r="11" spans="1:8" x14ac:dyDescent="0.3">
      <c r="B11" s="4" t="s">
        <v>24</v>
      </c>
    </row>
    <row r="12" spans="1:8" x14ac:dyDescent="0.3">
      <c r="B12" s="35"/>
      <c r="C12" s="46"/>
      <c r="D12" s="108" t="s">
        <v>25</v>
      </c>
      <c r="E12" s="109"/>
      <c r="F12" s="27"/>
      <c r="G12" s="27"/>
      <c r="H12" s="29"/>
    </row>
    <row r="13" spans="1:8" x14ac:dyDescent="0.3">
      <c r="B13" s="36" t="s">
        <v>26</v>
      </c>
      <c r="C13" s="42" t="s">
        <v>27</v>
      </c>
      <c r="D13" s="37" t="s">
        <v>28</v>
      </c>
      <c r="E13" s="37" t="s">
        <v>29</v>
      </c>
      <c r="H13" s="31"/>
    </row>
    <row r="14" spans="1:8" x14ac:dyDescent="0.3">
      <c r="B14" s="43" t="s">
        <v>30</v>
      </c>
      <c r="C14" s="10">
        <f>SUM(D14:E14)</f>
        <v>293207684</v>
      </c>
      <c r="D14" s="10">
        <v>290207684</v>
      </c>
      <c r="E14" s="10">
        <v>3000000</v>
      </c>
      <c r="H14" s="31"/>
    </row>
    <row r="15" spans="1:8" x14ac:dyDescent="0.3">
      <c r="B15" s="43" t="s">
        <v>31</v>
      </c>
      <c r="C15" s="10">
        <f>SUM(D15:E15)</f>
        <v>34979674</v>
      </c>
      <c r="D15" s="10">
        <v>8308809</v>
      </c>
      <c r="E15" s="10">
        <v>26670865</v>
      </c>
      <c r="H15" s="31"/>
    </row>
    <row r="16" spans="1:8" x14ac:dyDescent="0.3">
      <c r="B16" s="43" t="s">
        <v>32</v>
      </c>
      <c r="C16" s="10">
        <f>SUM(D16:E16)</f>
        <v>9737000</v>
      </c>
      <c r="D16" s="10">
        <v>8887000</v>
      </c>
      <c r="E16" s="10">
        <v>850000</v>
      </c>
      <c r="H16" s="31"/>
    </row>
    <row r="17" spans="2:8" x14ac:dyDescent="0.3">
      <c r="B17" s="43" t="s">
        <v>33</v>
      </c>
      <c r="C17" s="10">
        <f>SUM(D17:E17)</f>
        <v>0</v>
      </c>
      <c r="D17" s="10">
        <v>0</v>
      </c>
      <c r="E17" s="10">
        <v>0</v>
      </c>
      <c r="H17" s="31"/>
    </row>
    <row r="18" spans="2:8" x14ac:dyDescent="0.3">
      <c r="B18" s="38" t="s">
        <v>34</v>
      </c>
      <c r="C18" s="88">
        <f>SUM(C14:C17)</f>
        <v>337924358</v>
      </c>
      <c r="D18" s="88">
        <f>SUM(D14:D17)</f>
        <v>307403493</v>
      </c>
      <c r="E18" s="88">
        <f>SUM(E14:E17)</f>
        <v>30520865</v>
      </c>
      <c r="H18" s="31"/>
    </row>
    <row r="19" spans="2:8" x14ac:dyDescent="0.3">
      <c r="B19" s="30"/>
      <c r="H19" s="31"/>
    </row>
    <row r="20" spans="2:8" x14ac:dyDescent="0.3">
      <c r="B20" s="30"/>
      <c r="D20" s="108" t="s">
        <v>25</v>
      </c>
      <c r="E20" s="109"/>
      <c r="H20" s="31"/>
    </row>
    <row r="21" spans="2:8" x14ac:dyDescent="0.3">
      <c r="B21" s="36" t="s">
        <v>35</v>
      </c>
      <c r="C21" s="41" t="s">
        <v>27</v>
      </c>
      <c r="D21" s="37" t="s">
        <v>28</v>
      </c>
      <c r="E21" s="37" t="s">
        <v>29</v>
      </c>
      <c r="H21" s="31"/>
    </row>
    <row r="22" spans="2:8" x14ac:dyDescent="0.3">
      <c r="B22" s="43" t="s">
        <v>36</v>
      </c>
      <c r="C22" s="10">
        <f t="shared" ref="C22:C28" si="0">SUM(D22:E22)</f>
        <v>14655362</v>
      </c>
      <c r="D22" s="10">
        <v>14475898</v>
      </c>
      <c r="E22" s="10">
        <v>179464</v>
      </c>
      <c r="H22" s="31"/>
    </row>
    <row r="23" spans="2:8" x14ac:dyDescent="0.3">
      <c r="B23" s="43" t="s">
        <v>37</v>
      </c>
      <c r="C23" s="10">
        <f t="shared" si="0"/>
        <v>0</v>
      </c>
      <c r="D23" s="10">
        <v>0</v>
      </c>
      <c r="E23" s="10">
        <v>0</v>
      </c>
      <c r="H23" s="31"/>
    </row>
    <row r="24" spans="2:8" x14ac:dyDescent="0.3">
      <c r="B24" s="43" t="s">
        <v>38</v>
      </c>
      <c r="C24" s="10">
        <f t="shared" si="0"/>
        <v>9737000</v>
      </c>
      <c r="D24" s="10">
        <v>8887000</v>
      </c>
      <c r="E24" s="10">
        <v>850000</v>
      </c>
      <c r="H24" s="31"/>
    </row>
    <row r="25" spans="2:8" x14ac:dyDescent="0.3">
      <c r="B25" s="43" t="s">
        <v>39</v>
      </c>
      <c r="C25" s="10">
        <f t="shared" si="0"/>
        <v>89448</v>
      </c>
      <c r="D25" s="10">
        <v>0</v>
      </c>
      <c r="E25" s="10">
        <v>89448</v>
      </c>
      <c r="H25" s="31"/>
    </row>
    <row r="26" spans="2:8" x14ac:dyDescent="0.3">
      <c r="B26" s="43" t="s">
        <v>40</v>
      </c>
      <c r="C26" s="10">
        <f t="shared" si="0"/>
        <v>172725</v>
      </c>
      <c r="D26" s="10">
        <v>0</v>
      </c>
      <c r="E26" s="10">
        <v>172725</v>
      </c>
      <c r="H26" s="31"/>
    </row>
    <row r="27" spans="2:8" x14ac:dyDescent="0.3">
      <c r="B27" s="43" t="s">
        <v>41</v>
      </c>
      <c r="C27" s="10">
        <f t="shared" si="0"/>
        <v>17538126</v>
      </c>
      <c r="D27" s="10">
        <v>16657262</v>
      </c>
      <c r="E27" s="10">
        <v>880864</v>
      </c>
      <c r="H27" s="31"/>
    </row>
    <row r="28" spans="2:8" x14ac:dyDescent="0.3">
      <c r="B28" s="43" t="s">
        <v>42</v>
      </c>
      <c r="C28" s="10">
        <f t="shared" si="0"/>
        <v>226743</v>
      </c>
      <c r="D28" s="10">
        <v>124415</v>
      </c>
      <c r="E28" s="10">
        <v>102328</v>
      </c>
      <c r="H28" s="31"/>
    </row>
    <row r="29" spans="2:8" x14ac:dyDescent="0.3">
      <c r="B29" s="38" t="s">
        <v>43</v>
      </c>
      <c r="C29" s="88">
        <f>SUM(C22:C28)</f>
        <v>42419404</v>
      </c>
      <c r="D29" s="88">
        <f>SUM(D22:D28)</f>
        <v>40144575</v>
      </c>
      <c r="E29" s="88">
        <f>SUM(E22:E28)</f>
        <v>2274829</v>
      </c>
      <c r="H29" s="31"/>
    </row>
    <row r="30" spans="2:8" x14ac:dyDescent="0.3">
      <c r="B30" s="30"/>
      <c r="H30" s="31"/>
    </row>
    <row r="31" spans="2:8" x14ac:dyDescent="0.3">
      <c r="B31" s="30"/>
      <c r="D31" s="108" t="s">
        <v>25</v>
      </c>
      <c r="E31" s="109"/>
      <c r="G31" s="55"/>
      <c r="H31" s="31"/>
    </row>
    <row r="32" spans="2:8" x14ac:dyDescent="0.3">
      <c r="B32" s="36" t="s">
        <v>44</v>
      </c>
      <c r="C32" s="41" t="s">
        <v>27</v>
      </c>
      <c r="D32" s="37" t="s">
        <v>28</v>
      </c>
      <c r="E32" s="37" t="s">
        <v>29</v>
      </c>
      <c r="F32" s="51" t="s">
        <v>45</v>
      </c>
      <c r="G32" s="51" t="s">
        <v>46</v>
      </c>
      <c r="H32" s="31"/>
    </row>
    <row r="33" spans="2:8" x14ac:dyDescent="0.3">
      <c r="B33" s="43" t="s">
        <v>47</v>
      </c>
      <c r="C33" s="10">
        <f t="shared" ref="C33:C45" si="1">SUM(D33:E33)</f>
        <v>200000</v>
      </c>
      <c r="D33" s="10">
        <v>200000</v>
      </c>
      <c r="E33" s="10">
        <v>0</v>
      </c>
      <c r="F33" s="7">
        <v>16</v>
      </c>
      <c r="G33" s="85">
        <v>12500</v>
      </c>
      <c r="H33" s="31"/>
    </row>
    <row r="34" spans="2:8" x14ac:dyDescent="0.3">
      <c r="B34" s="43" t="s">
        <v>48</v>
      </c>
      <c r="C34" s="10">
        <f t="shared" si="1"/>
        <v>0</v>
      </c>
      <c r="D34" s="10">
        <v>0</v>
      </c>
      <c r="E34" s="10">
        <v>0</v>
      </c>
      <c r="F34" s="7">
        <v>0</v>
      </c>
      <c r="G34" s="85">
        <v>0</v>
      </c>
      <c r="H34" s="31"/>
    </row>
    <row r="35" spans="2:8" x14ac:dyDescent="0.3">
      <c r="B35" s="43" t="s">
        <v>49</v>
      </c>
      <c r="C35" s="10">
        <f t="shared" si="1"/>
        <v>115000</v>
      </c>
      <c r="D35" s="10">
        <v>115000</v>
      </c>
      <c r="E35" s="10">
        <v>0</v>
      </c>
      <c r="F35" s="7">
        <v>7</v>
      </c>
      <c r="G35" s="85">
        <v>16428.571428571398</v>
      </c>
      <c r="H35" s="31"/>
    </row>
    <row r="36" spans="2:8" x14ac:dyDescent="0.3">
      <c r="B36" s="43" t="s">
        <v>50</v>
      </c>
      <c r="C36" s="10">
        <f t="shared" si="1"/>
        <v>1149000</v>
      </c>
      <c r="D36" s="10">
        <v>1149000</v>
      </c>
      <c r="E36" s="10">
        <v>0</v>
      </c>
      <c r="F36" s="7">
        <v>211</v>
      </c>
      <c r="G36" s="85">
        <v>5445.4976303317499</v>
      </c>
      <c r="H36" s="31"/>
    </row>
    <row r="37" spans="2:8" x14ac:dyDescent="0.3">
      <c r="B37" s="43" t="s">
        <v>51</v>
      </c>
      <c r="C37" s="10">
        <f t="shared" si="1"/>
        <v>13576302</v>
      </c>
      <c r="D37" s="10">
        <v>13507000</v>
      </c>
      <c r="E37" s="10">
        <v>69302</v>
      </c>
      <c r="F37" s="7">
        <v>150</v>
      </c>
      <c r="G37" s="85">
        <v>90508.68</v>
      </c>
      <c r="H37" s="31"/>
    </row>
    <row r="38" spans="2:8" x14ac:dyDescent="0.3">
      <c r="B38" s="43" t="s">
        <v>52</v>
      </c>
      <c r="C38" s="10">
        <f t="shared" si="1"/>
        <v>6727000</v>
      </c>
      <c r="D38" s="10">
        <v>6727000</v>
      </c>
      <c r="E38" s="10">
        <v>0</v>
      </c>
      <c r="F38" s="7">
        <v>108</v>
      </c>
      <c r="G38" s="85">
        <v>62287.037037037</v>
      </c>
      <c r="H38" s="31"/>
    </row>
    <row r="39" spans="2:8" x14ac:dyDescent="0.3">
      <c r="B39" s="43" t="s">
        <v>53</v>
      </c>
      <c r="C39" s="10">
        <f t="shared" si="1"/>
        <v>0</v>
      </c>
      <c r="D39" s="10">
        <v>0</v>
      </c>
      <c r="E39" s="10">
        <v>0</v>
      </c>
      <c r="F39" s="7">
        <v>0</v>
      </c>
      <c r="G39" s="85">
        <v>0</v>
      </c>
      <c r="H39" s="31"/>
    </row>
    <row r="40" spans="2:8" x14ac:dyDescent="0.3">
      <c r="B40" s="43" t="s">
        <v>54</v>
      </c>
      <c r="C40" s="10">
        <f t="shared" si="1"/>
        <v>0</v>
      </c>
      <c r="D40" s="10">
        <v>0</v>
      </c>
      <c r="E40" s="10">
        <v>0</v>
      </c>
      <c r="F40" s="7">
        <v>0</v>
      </c>
      <c r="G40" s="85">
        <v>0</v>
      </c>
      <c r="H40" s="31"/>
    </row>
    <row r="41" spans="2:8" x14ac:dyDescent="0.3">
      <c r="B41" s="43" t="s">
        <v>55</v>
      </c>
      <c r="C41" s="10">
        <f t="shared" si="1"/>
        <v>1850000</v>
      </c>
      <c r="D41" s="10">
        <v>0</v>
      </c>
      <c r="E41" s="10">
        <v>1850000</v>
      </c>
      <c r="F41" s="7">
        <v>450</v>
      </c>
      <c r="G41" s="85">
        <v>4111.1111111111104</v>
      </c>
      <c r="H41" s="31"/>
    </row>
    <row r="42" spans="2:8" x14ac:dyDescent="0.3">
      <c r="B42" s="43" t="s">
        <v>56</v>
      </c>
      <c r="C42" s="10">
        <f t="shared" si="1"/>
        <v>229168</v>
      </c>
      <c r="D42" s="10">
        <v>0</v>
      </c>
      <c r="E42" s="10">
        <v>229168</v>
      </c>
      <c r="F42" s="7">
        <v>2</v>
      </c>
      <c r="G42" s="85">
        <v>114584</v>
      </c>
      <c r="H42" s="31"/>
    </row>
    <row r="43" spans="2:8" x14ac:dyDescent="0.3">
      <c r="B43" s="43" t="s">
        <v>57</v>
      </c>
      <c r="C43" s="10">
        <f t="shared" si="1"/>
        <v>115000</v>
      </c>
      <c r="D43" s="10">
        <v>0</v>
      </c>
      <c r="E43" s="10">
        <v>115000</v>
      </c>
      <c r="F43" s="7">
        <v>202</v>
      </c>
      <c r="G43" s="85">
        <v>569.30693069306903</v>
      </c>
      <c r="H43" s="31"/>
    </row>
    <row r="44" spans="2:8" x14ac:dyDescent="0.3">
      <c r="B44" s="43" t="s">
        <v>58</v>
      </c>
      <c r="C44" s="10">
        <f t="shared" si="1"/>
        <v>308917</v>
      </c>
      <c r="D44" s="10">
        <v>0</v>
      </c>
      <c r="E44" s="10">
        <v>308917</v>
      </c>
      <c r="F44" s="7">
        <v>15</v>
      </c>
      <c r="G44" s="85">
        <v>20594.4666666667</v>
      </c>
      <c r="H44" s="31"/>
    </row>
    <row r="45" spans="2:8" x14ac:dyDescent="0.3">
      <c r="B45" s="43" t="s">
        <v>42</v>
      </c>
      <c r="C45" s="10">
        <f t="shared" si="1"/>
        <v>0</v>
      </c>
      <c r="D45" s="10">
        <v>0</v>
      </c>
      <c r="E45" s="10">
        <v>0</v>
      </c>
      <c r="H45" s="31"/>
    </row>
    <row r="46" spans="2:8" x14ac:dyDescent="0.3">
      <c r="B46" s="38" t="s">
        <v>59</v>
      </c>
      <c r="C46" s="88">
        <f>SUM(C33:C45)</f>
        <v>24270387</v>
      </c>
      <c r="D46" s="88">
        <f>SUM(D33:D45)</f>
        <v>21698000</v>
      </c>
      <c r="E46" s="88">
        <f>SUM(E33:E45)</f>
        <v>2572387</v>
      </c>
      <c r="F46" s="13"/>
      <c r="G46" s="55"/>
      <c r="H46" s="31"/>
    </row>
    <row r="47" spans="2:8" x14ac:dyDescent="0.3">
      <c r="B47" s="38"/>
      <c r="C47" s="89"/>
      <c r="D47" s="89"/>
      <c r="E47" s="89"/>
      <c r="H47" s="31"/>
    </row>
    <row r="48" spans="2:8" x14ac:dyDescent="0.3">
      <c r="B48" s="38" t="s">
        <v>60</v>
      </c>
      <c r="C48" s="88">
        <f>SUM(C29,C46)</f>
        <v>66689791</v>
      </c>
      <c r="D48" s="88">
        <f>SUM(D29,D46)</f>
        <v>61842575</v>
      </c>
      <c r="E48" s="88">
        <f>SUM(E29,E46)</f>
        <v>4847216</v>
      </c>
      <c r="H48" s="31"/>
    </row>
    <row r="49" spans="2:8" x14ac:dyDescent="0.3">
      <c r="B49" s="38"/>
      <c r="C49" s="88"/>
      <c r="D49" s="88"/>
      <c r="E49" s="88"/>
      <c r="H49" s="31"/>
    </row>
    <row r="50" spans="2:8" x14ac:dyDescent="0.3">
      <c r="B50" s="90" t="s">
        <v>61</v>
      </c>
      <c r="C50" s="88"/>
      <c r="D50" s="88"/>
      <c r="E50" s="88"/>
      <c r="H50" s="31"/>
    </row>
    <row r="51" spans="2:8" x14ac:dyDescent="0.3">
      <c r="B51" s="43" t="s">
        <v>62</v>
      </c>
      <c r="C51" s="7">
        <v>10927</v>
      </c>
      <c r="D51" s="88"/>
      <c r="E51" s="88"/>
      <c r="H51" s="31"/>
    </row>
    <row r="52" spans="2:8" x14ac:dyDescent="0.3">
      <c r="B52" s="43" t="s">
        <v>63</v>
      </c>
      <c r="C52" s="7">
        <v>396</v>
      </c>
      <c r="D52" s="88"/>
      <c r="E52" s="88"/>
      <c r="H52" s="31"/>
    </row>
    <row r="53" spans="2:8" x14ac:dyDescent="0.3">
      <c r="B53" s="43" t="s">
        <v>64</v>
      </c>
      <c r="C53" s="7">
        <v>0</v>
      </c>
      <c r="D53" s="88"/>
      <c r="E53" s="88"/>
      <c r="H53" s="31"/>
    </row>
    <row r="54" spans="2:8" x14ac:dyDescent="0.3">
      <c r="B54" s="43" t="s">
        <v>65</v>
      </c>
      <c r="C54" s="13">
        <f>SUM(C51:C53)</f>
        <v>11323</v>
      </c>
      <c r="D54" s="88"/>
      <c r="E54" s="88"/>
      <c r="H54" s="31"/>
    </row>
    <row r="55" spans="2:8" x14ac:dyDescent="0.3">
      <c r="B55" s="30"/>
      <c r="D55" s="23"/>
      <c r="E55" s="23"/>
      <c r="H55" s="31"/>
    </row>
    <row r="56" spans="2:8" x14ac:dyDescent="0.3">
      <c r="B56" s="38" t="s">
        <v>66</v>
      </c>
      <c r="C56" s="88">
        <f>C18-C48</f>
        <v>271234567</v>
      </c>
      <c r="D56" s="88">
        <f>D18-D48</f>
        <v>245560918</v>
      </c>
      <c r="E56" s="88">
        <f>E18-E48</f>
        <v>25673649</v>
      </c>
      <c r="H56" s="31"/>
    </row>
    <row r="57" spans="2:8" x14ac:dyDescent="0.3">
      <c r="B57" s="39" t="s">
        <v>67</v>
      </c>
      <c r="C57" s="40">
        <f>IFERROR(C56/$C$54,"")</f>
        <v>23954.302481674469</v>
      </c>
      <c r="D57" s="40">
        <f>IFERROR(SUM(D56)/SUM($C$54),"")</f>
        <v>21686.913185551533</v>
      </c>
      <c r="E57" s="40">
        <f>IFERROR(SUM(E56)/SUM($C$54),"")</f>
        <v>2267.3892961229358</v>
      </c>
      <c r="F57" s="33"/>
      <c r="G57" s="33"/>
      <c r="H57" s="34"/>
    </row>
    <row r="58" spans="2:8" x14ac:dyDescent="0.3">
      <c r="C58" s="26"/>
      <c r="D58" s="26"/>
      <c r="E58" s="26"/>
      <c r="F58" s="27"/>
      <c r="G58" s="27"/>
      <c r="H58" s="27"/>
    </row>
    <row r="59" spans="2:8" x14ac:dyDescent="0.3">
      <c r="B59" s="4" t="s">
        <v>68</v>
      </c>
      <c r="D59" s="23"/>
      <c r="E59" s="23"/>
      <c r="H59" s="33"/>
    </row>
    <row r="60" spans="2:8" x14ac:dyDescent="0.3">
      <c r="B60" s="35"/>
      <c r="C60" s="26"/>
      <c r="D60" s="108" t="s">
        <v>25</v>
      </c>
      <c r="E60" s="109"/>
      <c r="F60" s="49" t="s">
        <v>69</v>
      </c>
      <c r="G60" s="49" t="s">
        <v>70</v>
      </c>
      <c r="H60" s="29"/>
    </row>
    <row r="61" spans="2:8" x14ac:dyDescent="0.3">
      <c r="B61" s="36" t="s">
        <v>71</v>
      </c>
      <c r="C61" s="41" t="s">
        <v>27</v>
      </c>
      <c r="D61" s="37" t="s">
        <v>28</v>
      </c>
      <c r="E61" s="37" t="s">
        <v>29</v>
      </c>
      <c r="F61" s="53" t="s">
        <v>72</v>
      </c>
      <c r="G61" s="53" t="s">
        <v>73</v>
      </c>
      <c r="H61" s="31"/>
    </row>
    <row r="62" spans="2:8" x14ac:dyDescent="0.3">
      <c r="B62" s="43" t="s">
        <v>74</v>
      </c>
      <c r="C62" s="10">
        <f>SUM(D62:E62)</f>
        <v>186496</v>
      </c>
      <c r="D62" s="10">
        <v>186496</v>
      </c>
      <c r="E62" s="10">
        <v>0</v>
      </c>
      <c r="F62" s="63">
        <v>1</v>
      </c>
      <c r="G62" s="85">
        <v>186496</v>
      </c>
      <c r="H62" s="31"/>
    </row>
    <row r="63" spans="2:8" x14ac:dyDescent="0.3">
      <c r="B63" s="43" t="s">
        <v>75</v>
      </c>
      <c r="C63" s="10">
        <f>SUM(D63:E63)</f>
        <v>3853991</v>
      </c>
      <c r="D63" s="10">
        <v>3853991</v>
      </c>
      <c r="E63" s="10">
        <v>0</v>
      </c>
      <c r="F63" s="63">
        <v>30</v>
      </c>
      <c r="G63" s="85">
        <v>128466.366666667</v>
      </c>
      <c r="H63" s="31"/>
    </row>
    <row r="64" spans="2:8" x14ac:dyDescent="0.3">
      <c r="B64" s="43" t="s">
        <v>76</v>
      </c>
      <c r="C64" s="10">
        <f>SUM(D64:E64)</f>
        <v>20793203</v>
      </c>
      <c r="D64" s="10">
        <v>16327967</v>
      </c>
      <c r="E64" s="10">
        <v>4465236</v>
      </c>
      <c r="F64" s="63">
        <v>189</v>
      </c>
      <c r="G64" s="85">
        <v>110016.947089947</v>
      </c>
      <c r="H64" s="31"/>
    </row>
    <row r="65" spans="2:8" x14ac:dyDescent="0.3">
      <c r="B65" s="43" t="s">
        <v>77</v>
      </c>
      <c r="C65" s="10">
        <f>SUM(D65:E65)</f>
        <v>6053301</v>
      </c>
      <c r="D65" s="10">
        <v>6053301</v>
      </c>
      <c r="E65" s="10">
        <v>0</v>
      </c>
      <c r="F65" s="63">
        <v>25</v>
      </c>
      <c r="G65" s="85">
        <v>242132.04</v>
      </c>
      <c r="H65" s="31"/>
    </row>
    <row r="66" spans="2:8" x14ac:dyDescent="0.3">
      <c r="B66" s="43" t="s">
        <v>78</v>
      </c>
      <c r="C66" s="10">
        <f>SUM(D66:E66)</f>
        <v>7484579</v>
      </c>
      <c r="D66" s="10">
        <v>7434529</v>
      </c>
      <c r="E66" s="10">
        <v>50050</v>
      </c>
      <c r="F66" s="91"/>
      <c r="H66" s="31"/>
    </row>
    <row r="67" spans="2:8" x14ac:dyDescent="0.3">
      <c r="B67" s="44" t="s">
        <v>79</v>
      </c>
      <c r="C67" s="88">
        <f>SUM(C62:C66)</f>
        <v>38371570</v>
      </c>
      <c r="D67" s="88">
        <f>SUM(D62:D66)</f>
        <v>33856284</v>
      </c>
      <c r="E67" s="88">
        <f>SUM(E62:E66)</f>
        <v>4515286</v>
      </c>
      <c r="F67" s="92">
        <f>SUM(F62:F65)</f>
        <v>245</v>
      </c>
      <c r="H67" s="31"/>
    </row>
    <row r="68" spans="2:8" x14ac:dyDescent="0.3">
      <c r="B68" s="44" t="s">
        <v>80</v>
      </c>
      <c r="C68" s="93">
        <f>IFERROR(C67/$C$54,"")</f>
        <v>3388.8165680473371</v>
      </c>
      <c r="D68" s="93">
        <f>IFERROR(D67/$C$54,"")</f>
        <v>2990.0453943301245</v>
      </c>
      <c r="E68" s="93">
        <f>IFERROR(E67/$C$54,"")</f>
        <v>398.77117371721278</v>
      </c>
      <c r="H68" s="31"/>
    </row>
    <row r="69" spans="2:8" x14ac:dyDescent="0.3">
      <c r="B69" s="44"/>
      <c r="H69" s="31"/>
    </row>
    <row r="70" spans="2:8" x14ac:dyDescent="0.3">
      <c r="B70" s="43"/>
      <c r="D70" s="108" t="s">
        <v>25</v>
      </c>
      <c r="E70" s="109"/>
      <c r="F70" s="49" t="s">
        <v>69</v>
      </c>
      <c r="G70" s="49" t="s">
        <v>70</v>
      </c>
      <c r="H70" s="31"/>
    </row>
    <row r="71" spans="2:8" x14ac:dyDescent="0.3">
      <c r="B71" s="45" t="s">
        <v>81</v>
      </c>
      <c r="C71" s="41" t="s">
        <v>27</v>
      </c>
      <c r="D71" s="37" t="s">
        <v>28</v>
      </c>
      <c r="E71" s="37" t="s">
        <v>29</v>
      </c>
      <c r="F71" s="53" t="s">
        <v>72</v>
      </c>
      <c r="G71" s="53" t="s">
        <v>73</v>
      </c>
      <c r="H71" s="31"/>
    </row>
    <row r="72" spans="2:8" x14ac:dyDescent="0.3">
      <c r="B72" s="43" t="s">
        <v>82</v>
      </c>
      <c r="C72" s="10">
        <f t="shared" ref="C72:C78" si="2">SUM(D72:E72)</f>
        <v>3483165</v>
      </c>
      <c r="D72" s="10">
        <v>3318165</v>
      </c>
      <c r="E72" s="10">
        <v>165000</v>
      </c>
      <c r="F72" s="63">
        <v>26</v>
      </c>
      <c r="G72" s="85">
        <v>133967.884615385</v>
      </c>
      <c r="H72" s="31"/>
    </row>
    <row r="73" spans="2:8" x14ac:dyDescent="0.3">
      <c r="B73" s="43" t="s">
        <v>83</v>
      </c>
      <c r="C73" s="10">
        <f t="shared" si="2"/>
        <v>576950</v>
      </c>
      <c r="D73" s="10">
        <v>576950</v>
      </c>
      <c r="E73" s="10">
        <v>0</v>
      </c>
      <c r="F73" s="63">
        <v>5</v>
      </c>
      <c r="G73" s="85">
        <v>115390</v>
      </c>
      <c r="H73" s="31"/>
    </row>
    <row r="74" spans="2:8" x14ac:dyDescent="0.3">
      <c r="B74" s="43" t="s">
        <v>84</v>
      </c>
      <c r="C74" s="10">
        <f t="shared" si="2"/>
        <v>95923</v>
      </c>
      <c r="D74" s="10">
        <v>0</v>
      </c>
      <c r="E74" s="10">
        <v>95923</v>
      </c>
      <c r="F74" s="63">
        <v>1</v>
      </c>
      <c r="G74" s="85">
        <v>95923</v>
      </c>
      <c r="H74" s="31"/>
    </row>
    <row r="75" spans="2:8" x14ac:dyDescent="0.3">
      <c r="B75" s="43" t="s">
        <v>85</v>
      </c>
      <c r="C75" s="10">
        <f t="shared" si="2"/>
        <v>494051</v>
      </c>
      <c r="D75" s="10">
        <v>200000</v>
      </c>
      <c r="E75" s="10">
        <v>294051</v>
      </c>
      <c r="F75" s="63">
        <v>12</v>
      </c>
      <c r="G75" s="85">
        <v>41170.916666666701</v>
      </c>
      <c r="H75" s="31"/>
    </row>
    <row r="76" spans="2:8" x14ac:dyDescent="0.3">
      <c r="B76" s="43" t="s">
        <v>86</v>
      </c>
      <c r="C76" s="10">
        <f t="shared" si="2"/>
        <v>1534008</v>
      </c>
      <c r="D76" s="10">
        <v>380384</v>
      </c>
      <c r="E76" s="10">
        <v>1153624</v>
      </c>
      <c r="F76" s="63">
        <v>250</v>
      </c>
      <c r="G76" s="85">
        <v>6136.0320000000002</v>
      </c>
      <c r="H76" s="31"/>
    </row>
    <row r="77" spans="2:8" x14ac:dyDescent="0.3">
      <c r="B77" s="43" t="s">
        <v>87</v>
      </c>
      <c r="C77" s="10">
        <f t="shared" si="2"/>
        <v>0</v>
      </c>
      <c r="D77" s="10">
        <v>0</v>
      </c>
      <c r="E77" s="10">
        <v>0</v>
      </c>
      <c r="F77" s="63">
        <v>0</v>
      </c>
      <c r="G77" s="85">
        <v>0</v>
      </c>
      <c r="H77" s="31"/>
    </row>
    <row r="78" spans="2:8" x14ac:dyDescent="0.3">
      <c r="B78" s="43" t="s">
        <v>88</v>
      </c>
      <c r="C78" s="10">
        <f t="shared" si="2"/>
        <v>2115622</v>
      </c>
      <c r="D78" s="10">
        <v>1775214</v>
      </c>
      <c r="E78" s="10">
        <v>340408</v>
      </c>
      <c r="F78" s="91"/>
      <c r="H78" s="31"/>
    </row>
    <row r="79" spans="2:8" x14ac:dyDescent="0.3">
      <c r="B79" s="44" t="s">
        <v>89</v>
      </c>
      <c r="C79" s="88">
        <f>SUM(C72:C78)</f>
        <v>8299719</v>
      </c>
      <c r="D79" s="88">
        <f>SUM(D72:D78)</f>
        <v>6250713</v>
      </c>
      <c r="E79" s="88">
        <f>SUM(E72:E78)</f>
        <v>2049006</v>
      </c>
      <c r="F79" s="92">
        <f>SUM(F72:F77)</f>
        <v>294</v>
      </c>
      <c r="H79" s="31"/>
    </row>
    <row r="80" spans="2:8" customFormat="1" ht="15.75" x14ac:dyDescent="0.3">
      <c r="B80" s="44" t="s">
        <v>90</v>
      </c>
      <c r="C80" s="93">
        <f>IFERROR(C79/$C$54,"")</f>
        <v>732.99646736730551</v>
      </c>
      <c r="D80" s="93">
        <f>IFERROR(D79/$C$54,"")</f>
        <v>552.03682769584032</v>
      </c>
      <c r="E80" s="93">
        <f>IFERROR(E79/$C$54,"")</f>
        <v>180.95963967146517</v>
      </c>
      <c r="F80" s="94"/>
      <c r="G80" s="3"/>
      <c r="H80" s="31"/>
    </row>
    <row r="81" spans="2:8" x14ac:dyDescent="0.3">
      <c r="B81" s="44"/>
      <c r="C81"/>
      <c r="D81"/>
      <c r="E81"/>
      <c r="H81" s="31"/>
    </row>
    <row r="82" spans="2:8" x14ac:dyDescent="0.3">
      <c r="B82" s="44" t="s">
        <v>91</v>
      </c>
      <c r="C82" s="10">
        <f>SUM(D82:E82)</f>
        <v>18100000</v>
      </c>
      <c r="D82" s="10">
        <v>18100000</v>
      </c>
      <c r="E82" s="10">
        <v>0</v>
      </c>
      <c r="H82" s="31"/>
    </row>
    <row r="83" spans="2:8" x14ac:dyDescent="0.3">
      <c r="B83" s="44" t="s">
        <v>92</v>
      </c>
      <c r="C83" s="93">
        <f>IFERROR(C82/$C$54,"")</f>
        <v>1598.5162942683035</v>
      </c>
      <c r="D83" s="93">
        <f>IFERROR(D82/$C$54,"")</f>
        <v>1598.5162942683035</v>
      </c>
      <c r="E83" s="93">
        <f>IFERROR(E82/$C$54,"")</f>
        <v>0</v>
      </c>
      <c r="H83" s="31"/>
    </row>
    <row r="84" spans="2:8" x14ac:dyDescent="0.3">
      <c r="B84" s="48"/>
      <c r="C84" s="3"/>
      <c r="D84" s="88"/>
      <c r="E84" s="88"/>
      <c r="H84" s="31"/>
    </row>
    <row r="85" spans="2:8" x14ac:dyDescent="0.3">
      <c r="B85" s="44" t="s">
        <v>93</v>
      </c>
      <c r="C85" s="88">
        <f t="shared" ref="C85:E86" si="3">SUM(C67,C79,C82)</f>
        <v>64771289</v>
      </c>
      <c r="D85" s="88">
        <f t="shared" si="3"/>
        <v>58206997</v>
      </c>
      <c r="E85" s="88">
        <f t="shared" si="3"/>
        <v>6564292</v>
      </c>
      <c r="H85" s="31"/>
    </row>
    <row r="86" spans="2:8" x14ac:dyDescent="0.3">
      <c r="B86" s="44" t="s">
        <v>94</v>
      </c>
      <c r="C86" s="95">
        <f t="shared" si="3"/>
        <v>5720.3293296829461</v>
      </c>
      <c r="D86" s="95">
        <f t="shared" si="3"/>
        <v>5140.5985162942679</v>
      </c>
      <c r="E86" s="95">
        <f t="shared" si="3"/>
        <v>579.73081338867792</v>
      </c>
      <c r="H86" s="31"/>
    </row>
    <row r="87" spans="2:8" x14ac:dyDescent="0.3">
      <c r="B87" s="44"/>
      <c r="C87" s="95"/>
      <c r="D87" s="95"/>
      <c r="E87" s="95"/>
      <c r="H87" s="31"/>
    </row>
    <row r="88" spans="2:8" x14ac:dyDescent="0.3">
      <c r="B88" s="44" t="s">
        <v>95</v>
      </c>
      <c r="C88" s="88">
        <f>C56-C85</f>
        <v>206463278</v>
      </c>
      <c r="D88" s="88">
        <f>D56-D85</f>
        <v>187353921</v>
      </c>
      <c r="E88" s="88">
        <f>E56-E85</f>
        <v>19109357</v>
      </c>
      <c r="H88" s="31"/>
    </row>
    <row r="89" spans="2:8" x14ac:dyDescent="0.3">
      <c r="B89" s="39" t="s">
        <v>67</v>
      </c>
      <c r="C89" s="40">
        <f>IFERROR(C88/$C$54,"")</f>
        <v>18233.973151991522</v>
      </c>
      <c r="D89" s="50"/>
      <c r="E89" s="50"/>
      <c r="F89" s="33"/>
      <c r="G89" s="33"/>
      <c r="H89" s="34"/>
    </row>
    <row r="91" spans="2:8" x14ac:dyDescent="0.3">
      <c r="B91" s="4" t="s">
        <v>96</v>
      </c>
      <c r="H91" s="33"/>
    </row>
    <row r="92" spans="2:8" x14ac:dyDescent="0.3">
      <c r="B92" s="35" t="s">
        <v>97</v>
      </c>
      <c r="C92" s="10">
        <v>91445118</v>
      </c>
      <c r="D92" s="27"/>
      <c r="E92" s="27"/>
      <c r="F92" s="27"/>
      <c r="G92" s="27"/>
      <c r="H92" s="29"/>
    </row>
    <row r="93" spans="2:8" x14ac:dyDescent="0.3">
      <c r="B93" s="30" t="s">
        <v>98</v>
      </c>
      <c r="C93" s="23">
        <f>C82</f>
        <v>18100000</v>
      </c>
      <c r="H93" s="31"/>
    </row>
    <row r="94" spans="2:8" x14ac:dyDescent="0.3">
      <c r="B94" s="30" t="s">
        <v>99</v>
      </c>
      <c r="C94" s="23">
        <f>C92-C93</f>
        <v>73345118</v>
      </c>
      <c r="H94" s="31"/>
    </row>
    <row r="95" spans="2:8" x14ac:dyDescent="0.3">
      <c r="B95" s="30" t="s">
        <v>100</v>
      </c>
      <c r="C95" s="10">
        <v>153871311</v>
      </c>
      <c r="H95" s="31"/>
    </row>
    <row r="96" spans="2:8" customFormat="1" ht="15.75" x14ac:dyDescent="0.3">
      <c r="B96" s="32" t="s">
        <v>101</v>
      </c>
      <c r="C96" s="86">
        <f>IFERROR(ROUND(C94/C95,14),"0.000000000000%")</f>
        <v>0.47666532197154998</v>
      </c>
      <c r="D96" s="33"/>
      <c r="E96" s="33"/>
      <c r="F96" s="33"/>
      <c r="G96" s="33"/>
      <c r="H96" s="34"/>
    </row>
  </sheetData>
  <protectedRanges>
    <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protectedRange algorithmName="SHA-512" hashValue="Tm+4ymRCvx+/ec9lVfeLYQdrQLBz/f9EW6RMMDXmeiSSQlU6WP7pB+eP4VaGLjVxpMykClbRNsED3onKMjt3kg==" saltValue="Wq1GXfArXmfvwtGuKhLjZQ==" spinCount="100000" sqref="C51:C52" name="PartA_1"/>
  </protectedRanges>
  <mergeCells count="16">
    <mergeCell ref="G1:H1"/>
    <mergeCell ref="G2:H2"/>
    <mergeCell ref="G3:H3"/>
    <mergeCell ref="C6:D6"/>
    <mergeCell ref="G6:H6"/>
    <mergeCell ref="C7:D7"/>
    <mergeCell ref="G7:H7"/>
    <mergeCell ref="C8:D8"/>
    <mergeCell ref="G8:H8"/>
    <mergeCell ref="C9:D9"/>
    <mergeCell ref="G9:H9"/>
    <mergeCell ref="D12:E12"/>
    <mergeCell ref="D20:E20"/>
    <mergeCell ref="D31:E31"/>
    <mergeCell ref="D60:E60"/>
    <mergeCell ref="D70:E70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 xr:uid="{00000000-0002-0000-0000-000000000000}">
      <formula1>6</formula1>
    </dataValidation>
    <dataValidation type="textLength" operator="equal" allowBlank="1" showInputMessage="1" showErrorMessage="1" errorTitle="Zip Code Entry Error" error="Please input a 5 digit zip code." sqref="G9:H9" xr:uid="{00000000-0002-0000-0000-000001000000}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6FB8-5A2E-45CA-9CC0-640F762A9764}">
  <sheetPr codeName="Sheet1">
    <pageSetUpPr fitToPage="1"/>
  </sheetPr>
  <dimension ref="A1:Y38"/>
  <sheetViews>
    <sheetView showGridLines="0" tabSelected="1" topLeftCell="B18" workbookViewId="0">
      <selection activeCell="I41" sqref="I41"/>
    </sheetView>
  </sheetViews>
  <sheetFormatPr defaultColWidth="9.140625" defaultRowHeight="16.5" x14ac:dyDescent="0.3"/>
  <cols>
    <col min="1" max="1" width="15.5703125" style="2" customWidth="1"/>
    <col min="2" max="2" width="40.42578125" style="2" bestFit="1" customWidth="1"/>
    <col min="3" max="3" width="24.42578125" style="2" customWidth="1"/>
    <col min="4" max="4" width="23.85546875" style="2" customWidth="1"/>
    <col min="5" max="6" width="11" style="2" customWidth="1"/>
    <col min="7" max="10" width="13.7109375" style="2" customWidth="1"/>
    <col min="11" max="16" width="12" style="2" customWidth="1"/>
    <col min="17" max="23" width="15.7109375" style="2" customWidth="1"/>
    <col min="24" max="24" width="12.42578125" style="2" customWidth="1"/>
    <col min="25" max="25" width="12.140625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102</v>
      </c>
    </row>
    <row r="2" spans="1:25" customFormat="1" ht="15" customHeight="1" x14ac:dyDescent="0.25"/>
    <row r="3" spans="1:25" customFormat="1" ht="15" customHeight="1" x14ac:dyDescent="0.25"/>
    <row r="5" spans="1:25" s="3" customFormat="1" ht="15" customHeight="1" x14ac:dyDescent="0.3"/>
    <row r="6" spans="1:25" s="4" customFormat="1" ht="15" customHeight="1" x14ac:dyDescent="0.3">
      <c r="E6" s="108" t="s">
        <v>103</v>
      </c>
      <c r="F6" s="109"/>
      <c r="G6" s="114" t="s">
        <v>104</v>
      </c>
      <c r="H6" s="114"/>
      <c r="I6" s="114"/>
      <c r="J6" s="114"/>
      <c r="K6" s="108" t="s">
        <v>105</v>
      </c>
      <c r="L6" s="115"/>
      <c r="M6" s="115"/>
      <c r="N6" s="115"/>
      <c r="O6" s="115"/>
      <c r="P6" s="109"/>
      <c r="Q6" s="108" t="s">
        <v>106</v>
      </c>
      <c r="R6" s="115"/>
      <c r="S6" s="115"/>
      <c r="T6" s="115"/>
      <c r="U6" s="115"/>
      <c r="V6" s="115"/>
      <c r="W6" s="115"/>
      <c r="X6" s="115"/>
      <c r="Y6" s="109"/>
    </row>
    <row r="7" spans="1:25" s="6" customFormat="1" ht="75" customHeight="1" x14ac:dyDescent="0.3">
      <c r="A7" s="56" t="s">
        <v>3</v>
      </c>
      <c r="B7" s="56" t="s">
        <v>107</v>
      </c>
      <c r="C7" s="56" t="s">
        <v>108</v>
      </c>
      <c r="D7" s="56" t="s">
        <v>109</v>
      </c>
      <c r="E7" s="56" t="s">
        <v>110</v>
      </c>
      <c r="F7" s="69" t="s">
        <v>111</v>
      </c>
      <c r="G7" s="56" t="s">
        <v>112</v>
      </c>
      <c r="H7" s="69" t="s">
        <v>113</v>
      </c>
      <c r="I7" s="69" t="s">
        <v>114</v>
      </c>
      <c r="J7" s="69" t="s">
        <v>115</v>
      </c>
      <c r="K7" s="56" t="s">
        <v>116</v>
      </c>
      <c r="L7" s="69" t="s">
        <v>117</v>
      </c>
      <c r="M7" s="69" t="s">
        <v>118</v>
      </c>
      <c r="N7" s="69" t="s">
        <v>119</v>
      </c>
      <c r="O7" s="69" t="s">
        <v>120</v>
      </c>
      <c r="P7" s="69" t="s">
        <v>121</v>
      </c>
      <c r="Q7" s="56" t="s">
        <v>122</v>
      </c>
      <c r="R7" s="69" t="s">
        <v>123</v>
      </c>
      <c r="S7" s="69" t="s">
        <v>124</v>
      </c>
      <c r="T7" s="69" t="s">
        <v>125</v>
      </c>
      <c r="U7" s="69" t="s">
        <v>126</v>
      </c>
      <c r="V7" s="69" t="s">
        <v>127</v>
      </c>
      <c r="W7" s="69" t="s">
        <v>69</v>
      </c>
      <c r="X7" s="69" t="s">
        <v>128</v>
      </c>
      <c r="Y7" s="68" t="s">
        <v>129</v>
      </c>
    </row>
    <row r="8" spans="1:25" s="6" customFormat="1" ht="15" customHeight="1" x14ac:dyDescent="0.3">
      <c r="A8" s="96" t="s">
        <v>130</v>
      </c>
      <c r="B8" s="97" t="s">
        <v>131</v>
      </c>
      <c r="C8" s="96" t="s">
        <v>16</v>
      </c>
      <c r="D8" s="98" t="s">
        <v>132</v>
      </c>
      <c r="E8" s="99" t="s">
        <v>133</v>
      </c>
      <c r="F8" s="99" t="s">
        <v>134</v>
      </c>
      <c r="G8" s="99" t="s">
        <v>135</v>
      </c>
      <c r="H8" s="99" t="s">
        <v>16</v>
      </c>
      <c r="I8" s="99" t="s">
        <v>136</v>
      </c>
      <c r="J8" s="70"/>
      <c r="K8" s="71">
        <v>400</v>
      </c>
      <c r="L8" s="71">
        <v>54</v>
      </c>
      <c r="M8" s="71">
        <v>0</v>
      </c>
      <c r="N8" s="71">
        <v>201</v>
      </c>
      <c r="O8" s="71">
        <v>24</v>
      </c>
      <c r="P8" s="71">
        <v>61</v>
      </c>
      <c r="Q8" s="72">
        <v>2</v>
      </c>
      <c r="R8" s="72">
        <v>38.5</v>
      </c>
      <c r="S8" s="72">
        <v>13</v>
      </c>
      <c r="T8" s="72">
        <v>2</v>
      </c>
      <c r="U8" s="72">
        <v>4</v>
      </c>
      <c r="V8" s="72">
        <v>11.7</v>
      </c>
      <c r="W8" s="83">
        <f t="shared" ref="W8:W19" si="0">SUM(Q8:V8)</f>
        <v>71.2</v>
      </c>
      <c r="X8" s="83">
        <f t="shared" ref="X8:X19" si="1">SUM(Q8:R8)</f>
        <v>40.5</v>
      </c>
      <c r="Y8" s="84">
        <f t="shared" ref="Y8:Y19" si="2">SUM(S8:V8)</f>
        <v>30.7</v>
      </c>
    </row>
    <row r="9" spans="1:25" s="6" customFormat="1" ht="15" x14ac:dyDescent="0.3">
      <c r="A9" s="96" t="s">
        <v>137</v>
      </c>
      <c r="B9" s="97" t="s">
        <v>138</v>
      </c>
      <c r="C9" s="96" t="s">
        <v>16</v>
      </c>
      <c r="D9" s="98" t="s">
        <v>139</v>
      </c>
      <c r="E9" s="99" t="s">
        <v>140</v>
      </c>
      <c r="F9" s="99" t="s">
        <v>141</v>
      </c>
      <c r="G9" s="99" t="s">
        <v>135</v>
      </c>
      <c r="H9" s="99" t="s">
        <v>16</v>
      </c>
      <c r="I9" s="99" t="s">
        <v>136</v>
      </c>
      <c r="J9" s="70"/>
      <c r="K9" s="71">
        <v>908</v>
      </c>
      <c r="L9" s="71">
        <v>0</v>
      </c>
      <c r="M9" s="71">
        <v>0</v>
      </c>
      <c r="N9" s="71">
        <v>522</v>
      </c>
      <c r="O9" s="71">
        <v>124</v>
      </c>
      <c r="P9" s="71">
        <v>140</v>
      </c>
      <c r="Q9" s="72">
        <v>5.5</v>
      </c>
      <c r="R9" s="72">
        <v>71</v>
      </c>
      <c r="S9" s="72">
        <v>10</v>
      </c>
      <c r="T9" s="72">
        <v>5</v>
      </c>
      <c r="U9" s="72">
        <v>11.5</v>
      </c>
      <c r="V9" s="72">
        <v>26.3</v>
      </c>
      <c r="W9" s="83">
        <f t="shared" si="0"/>
        <v>129.30000000000001</v>
      </c>
      <c r="X9" s="83">
        <f t="shared" si="1"/>
        <v>76.5</v>
      </c>
      <c r="Y9" s="84">
        <f t="shared" si="2"/>
        <v>52.8</v>
      </c>
    </row>
    <row r="10" spans="1:25" s="6" customFormat="1" ht="15" x14ac:dyDescent="0.3">
      <c r="A10" s="96" t="s">
        <v>142</v>
      </c>
      <c r="B10" s="97" t="s">
        <v>143</v>
      </c>
      <c r="C10" s="96" t="s">
        <v>16</v>
      </c>
      <c r="D10" s="98" t="s">
        <v>132</v>
      </c>
      <c r="E10" s="99" t="s">
        <v>144</v>
      </c>
      <c r="F10" s="99" t="s">
        <v>134</v>
      </c>
      <c r="G10" s="99" t="s">
        <v>135</v>
      </c>
      <c r="H10" s="99" t="s">
        <v>16</v>
      </c>
      <c r="I10" s="99" t="s">
        <v>136</v>
      </c>
      <c r="J10" s="70"/>
      <c r="K10" s="71">
        <v>624</v>
      </c>
      <c r="L10" s="71">
        <v>0</v>
      </c>
      <c r="M10" s="71">
        <v>0</v>
      </c>
      <c r="N10" s="71">
        <v>275</v>
      </c>
      <c r="O10" s="71">
        <v>59</v>
      </c>
      <c r="P10" s="71">
        <v>85</v>
      </c>
      <c r="Q10" s="72">
        <v>5</v>
      </c>
      <c r="R10" s="72">
        <v>43.5</v>
      </c>
      <c r="S10" s="72">
        <v>10</v>
      </c>
      <c r="T10" s="72">
        <v>3</v>
      </c>
      <c r="U10" s="72">
        <v>6</v>
      </c>
      <c r="V10" s="72">
        <v>13.3</v>
      </c>
      <c r="W10" s="83">
        <f t="shared" si="0"/>
        <v>80.8</v>
      </c>
      <c r="X10" s="83">
        <f t="shared" si="1"/>
        <v>48.5</v>
      </c>
      <c r="Y10" s="84">
        <f t="shared" si="2"/>
        <v>32.299999999999997</v>
      </c>
    </row>
    <row r="11" spans="1:25" s="6" customFormat="1" ht="30" x14ac:dyDescent="0.3">
      <c r="A11" s="96" t="s">
        <v>145</v>
      </c>
      <c r="B11" s="97" t="s">
        <v>146</v>
      </c>
      <c r="C11" s="96" t="s">
        <v>16</v>
      </c>
      <c r="D11" s="98" t="s">
        <v>132</v>
      </c>
      <c r="E11" s="99" t="s">
        <v>133</v>
      </c>
      <c r="F11" s="99" t="s">
        <v>134</v>
      </c>
      <c r="G11" s="99" t="s">
        <v>135</v>
      </c>
      <c r="H11" s="99" t="s">
        <v>16</v>
      </c>
      <c r="I11" s="99" t="s">
        <v>136</v>
      </c>
      <c r="J11" s="70"/>
      <c r="K11" s="71">
        <v>625</v>
      </c>
      <c r="L11" s="71">
        <v>72</v>
      </c>
      <c r="M11" s="71">
        <v>0</v>
      </c>
      <c r="N11" s="71">
        <v>314</v>
      </c>
      <c r="O11" s="71">
        <v>155</v>
      </c>
      <c r="P11" s="71">
        <v>81</v>
      </c>
      <c r="Q11" s="72">
        <v>0</v>
      </c>
      <c r="R11" s="72">
        <v>46</v>
      </c>
      <c r="S11" s="72">
        <v>15</v>
      </c>
      <c r="T11" s="72">
        <v>2</v>
      </c>
      <c r="U11" s="72">
        <v>6</v>
      </c>
      <c r="V11" s="72">
        <v>15.7</v>
      </c>
      <c r="W11" s="83">
        <f t="shared" si="0"/>
        <v>84.7</v>
      </c>
      <c r="X11" s="83">
        <f t="shared" si="1"/>
        <v>46</v>
      </c>
      <c r="Y11" s="84">
        <f t="shared" si="2"/>
        <v>38.700000000000003</v>
      </c>
    </row>
    <row r="12" spans="1:25" s="6" customFormat="1" ht="15" x14ac:dyDescent="0.3">
      <c r="A12" s="96" t="s">
        <v>147</v>
      </c>
      <c r="B12" s="97" t="s">
        <v>148</v>
      </c>
      <c r="C12" s="96" t="s">
        <v>16</v>
      </c>
      <c r="D12" s="98" t="s">
        <v>132</v>
      </c>
      <c r="E12" s="99" t="s">
        <v>133</v>
      </c>
      <c r="F12" s="99" t="s">
        <v>134</v>
      </c>
      <c r="G12" s="99" t="s">
        <v>135</v>
      </c>
      <c r="H12" s="99" t="s">
        <v>16</v>
      </c>
      <c r="I12" s="99" t="s">
        <v>136</v>
      </c>
      <c r="J12" s="70"/>
      <c r="K12" s="71">
        <v>723</v>
      </c>
      <c r="L12" s="71">
        <v>198</v>
      </c>
      <c r="M12" s="71">
        <v>0</v>
      </c>
      <c r="N12" s="71">
        <v>446</v>
      </c>
      <c r="O12" s="71">
        <v>191</v>
      </c>
      <c r="P12" s="71">
        <v>103</v>
      </c>
      <c r="Q12" s="72">
        <v>5</v>
      </c>
      <c r="R12" s="72">
        <v>60.5</v>
      </c>
      <c r="S12" s="72">
        <v>15</v>
      </c>
      <c r="T12" s="72">
        <v>2</v>
      </c>
      <c r="U12" s="72">
        <v>10.5</v>
      </c>
      <c r="V12" s="72">
        <v>19.7</v>
      </c>
      <c r="W12" s="83">
        <f t="shared" si="0"/>
        <v>112.7</v>
      </c>
      <c r="X12" s="83">
        <f t="shared" si="1"/>
        <v>65.5</v>
      </c>
      <c r="Y12" s="84">
        <f t="shared" si="2"/>
        <v>47.2</v>
      </c>
    </row>
    <row r="13" spans="1:25" s="6" customFormat="1" ht="30" x14ac:dyDescent="0.3">
      <c r="A13" s="96" t="s">
        <v>149</v>
      </c>
      <c r="B13" s="97" t="s">
        <v>150</v>
      </c>
      <c r="C13" s="96" t="s">
        <v>16</v>
      </c>
      <c r="D13" s="98" t="s">
        <v>132</v>
      </c>
      <c r="E13" s="99" t="s">
        <v>133</v>
      </c>
      <c r="F13" s="99" t="s">
        <v>134</v>
      </c>
      <c r="G13" s="99" t="s">
        <v>135</v>
      </c>
      <c r="H13" s="99" t="s">
        <v>16</v>
      </c>
      <c r="I13" s="99" t="s">
        <v>136</v>
      </c>
      <c r="J13" s="70"/>
      <c r="K13" s="71">
        <v>452</v>
      </c>
      <c r="L13" s="71">
        <v>72</v>
      </c>
      <c r="M13" s="71">
        <v>0</v>
      </c>
      <c r="N13" s="71">
        <v>277</v>
      </c>
      <c r="O13" s="71">
        <v>32</v>
      </c>
      <c r="P13" s="71">
        <v>113</v>
      </c>
      <c r="Q13" s="72">
        <v>5</v>
      </c>
      <c r="R13" s="72">
        <v>36.5</v>
      </c>
      <c r="S13" s="72">
        <v>15</v>
      </c>
      <c r="T13" s="72">
        <v>2</v>
      </c>
      <c r="U13" s="72">
        <v>6</v>
      </c>
      <c r="V13" s="72">
        <v>13</v>
      </c>
      <c r="W13" s="83">
        <f t="shared" si="0"/>
        <v>77.5</v>
      </c>
      <c r="X13" s="83">
        <f t="shared" si="1"/>
        <v>41.5</v>
      </c>
      <c r="Y13" s="84">
        <f t="shared" si="2"/>
        <v>36</v>
      </c>
    </row>
    <row r="14" spans="1:25" s="6" customFormat="1" ht="15" x14ac:dyDescent="0.3">
      <c r="A14" s="96" t="s">
        <v>151</v>
      </c>
      <c r="B14" s="97" t="s">
        <v>152</v>
      </c>
      <c r="C14" s="96" t="s">
        <v>16</v>
      </c>
      <c r="D14" s="98" t="s">
        <v>132</v>
      </c>
      <c r="E14" s="99" t="s">
        <v>144</v>
      </c>
      <c r="F14" s="99" t="s">
        <v>134</v>
      </c>
      <c r="G14" s="99" t="s">
        <v>135</v>
      </c>
      <c r="H14" s="99" t="s">
        <v>16</v>
      </c>
      <c r="I14" s="99" t="s">
        <v>136</v>
      </c>
      <c r="J14" s="70"/>
      <c r="K14" s="71">
        <v>417</v>
      </c>
      <c r="L14" s="71">
        <v>0</v>
      </c>
      <c r="M14" s="71">
        <v>0</v>
      </c>
      <c r="N14" s="71">
        <v>254</v>
      </c>
      <c r="O14" s="71">
        <v>46</v>
      </c>
      <c r="P14" s="71">
        <v>66</v>
      </c>
      <c r="Q14" s="72">
        <v>1</v>
      </c>
      <c r="R14" s="72">
        <v>35</v>
      </c>
      <c r="S14" s="72">
        <v>12</v>
      </c>
      <c r="T14" s="72">
        <v>2</v>
      </c>
      <c r="U14" s="72">
        <v>5</v>
      </c>
      <c r="V14" s="72">
        <v>15.3</v>
      </c>
      <c r="W14" s="83">
        <f t="shared" si="0"/>
        <v>70.3</v>
      </c>
      <c r="X14" s="83">
        <f t="shared" si="1"/>
        <v>36</v>
      </c>
      <c r="Y14" s="84">
        <f t="shared" si="2"/>
        <v>34.299999999999997</v>
      </c>
    </row>
    <row r="15" spans="1:25" s="6" customFormat="1" ht="45" x14ac:dyDescent="0.3">
      <c r="A15" s="96" t="s">
        <v>153</v>
      </c>
      <c r="B15" s="97" t="s">
        <v>154</v>
      </c>
      <c r="C15" s="96" t="s">
        <v>16</v>
      </c>
      <c r="D15" s="98" t="s">
        <v>132</v>
      </c>
      <c r="E15" s="99" t="s">
        <v>144</v>
      </c>
      <c r="F15" s="99" t="s">
        <v>134</v>
      </c>
      <c r="G15" s="99" t="s">
        <v>135</v>
      </c>
      <c r="H15" s="99" t="s">
        <v>16</v>
      </c>
      <c r="I15" s="99" t="s">
        <v>136</v>
      </c>
      <c r="J15" s="70"/>
      <c r="K15" s="71">
        <v>514</v>
      </c>
      <c r="L15" s="71">
        <v>0</v>
      </c>
      <c r="M15" s="71">
        <v>0</v>
      </c>
      <c r="N15" s="71">
        <v>381</v>
      </c>
      <c r="O15" s="71">
        <v>87</v>
      </c>
      <c r="P15" s="71">
        <v>97</v>
      </c>
      <c r="Q15" s="72">
        <v>6</v>
      </c>
      <c r="R15" s="72">
        <v>41</v>
      </c>
      <c r="S15" s="72">
        <v>13</v>
      </c>
      <c r="T15" s="72">
        <v>2</v>
      </c>
      <c r="U15" s="72">
        <v>9</v>
      </c>
      <c r="V15" s="72">
        <v>15.3</v>
      </c>
      <c r="W15" s="83">
        <f t="shared" si="0"/>
        <v>86.3</v>
      </c>
      <c r="X15" s="83">
        <f t="shared" si="1"/>
        <v>47</v>
      </c>
      <c r="Y15" s="84">
        <f t="shared" si="2"/>
        <v>39.299999999999997</v>
      </c>
    </row>
    <row r="16" spans="1:25" s="6" customFormat="1" ht="15" x14ac:dyDescent="0.3">
      <c r="A16" s="96" t="s">
        <v>155</v>
      </c>
      <c r="B16" s="97" t="s">
        <v>156</v>
      </c>
      <c r="C16" s="96" t="s">
        <v>16</v>
      </c>
      <c r="D16" s="98" t="s">
        <v>139</v>
      </c>
      <c r="E16" s="99" t="s">
        <v>140</v>
      </c>
      <c r="F16" s="99" t="s">
        <v>141</v>
      </c>
      <c r="G16" s="99" t="s">
        <v>135</v>
      </c>
      <c r="H16" s="99" t="s">
        <v>16</v>
      </c>
      <c r="I16" s="99" t="s">
        <v>136</v>
      </c>
      <c r="J16" s="70"/>
      <c r="K16" s="71">
        <v>902</v>
      </c>
      <c r="L16" s="71">
        <v>0</v>
      </c>
      <c r="M16" s="71">
        <v>0</v>
      </c>
      <c r="N16" s="71">
        <v>576</v>
      </c>
      <c r="O16" s="71">
        <v>170</v>
      </c>
      <c r="P16" s="71">
        <v>149</v>
      </c>
      <c r="Q16" s="72">
        <v>18.5</v>
      </c>
      <c r="R16" s="72">
        <v>70</v>
      </c>
      <c r="S16" s="72">
        <v>12</v>
      </c>
      <c r="T16" s="72">
        <v>5</v>
      </c>
      <c r="U16" s="72">
        <v>12</v>
      </c>
      <c r="V16" s="72">
        <v>28.3</v>
      </c>
      <c r="W16" s="83">
        <f t="shared" si="0"/>
        <v>145.80000000000001</v>
      </c>
      <c r="X16" s="83">
        <f t="shared" si="1"/>
        <v>88.5</v>
      </c>
      <c r="Y16" s="84">
        <f t="shared" si="2"/>
        <v>57.3</v>
      </c>
    </row>
    <row r="17" spans="1:25" s="6" customFormat="1" ht="15" x14ac:dyDescent="0.3">
      <c r="A17" s="96" t="s">
        <v>157</v>
      </c>
      <c r="B17" s="97" t="s">
        <v>158</v>
      </c>
      <c r="C17" s="96" t="s">
        <v>16</v>
      </c>
      <c r="D17" s="98" t="s">
        <v>159</v>
      </c>
      <c r="E17" s="99" t="s">
        <v>160</v>
      </c>
      <c r="F17" s="99" t="s">
        <v>161</v>
      </c>
      <c r="G17" s="99" t="s">
        <v>135</v>
      </c>
      <c r="H17" s="99" t="s">
        <v>16</v>
      </c>
      <c r="I17" s="99" t="s">
        <v>136</v>
      </c>
      <c r="J17" s="70"/>
      <c r="K17" s="71">
        <v>3431</v>
      </c>
      <c r="L17" s="71">
        <v>0</v>
      </c>
      <c r="M17" s="71">
        <v>0</v>
      </c>
      <c r="N17" s="71">
        <v>1883</v>
      </c>
      <c r="O17" s="71">
        <v>493</v>
      </c>
      <c r="P17" s="71">
        <v>478</v>
      </c>
      <c r="Q17" s="72">
        <v>15.5</v>
      </c>
      <c r="R17" s="72">
        <v>242</v>
      </c>
      <c r="S17" s="72">
        <v>24</v>
      </c>
      <c r="T17" s="72">
        <v>17</v>
      </c>
      <c r="U17" s="72">
        <v>41</v>
      </c>
      <c r="V17" s="72">
        <v>123</v>
      </c>
      <c r="W17" s="83">
        <f t="shared" si="0"/>
        <v>462.5</v>
      </c>
      <c r="X17" s="83">
        <f t="shared" si="1"/>
        <v>257.5</v>
      </c>
      <c r="Y17" s="84">
        <f t="shared" si="2"/>
        <v>205</v>
      </c>
    </row>
    <row r="18" spans="1:25" s="6" customFormat="1" ht="15" x14ac:dyDescent="0.3">
      <c r="A18" s="96" t="s">
        <v>162</v>
      </c>
      <c r="B18" s="97" t="s">
        <v>163</v>
      </c>
      <c r="C18" s="96" t="s">
        <v>16</v>
      </c>
      <c r="D18" s="98" t="s">
        <v>164</v>
      </c>
      <c r="E18" s="99" t="s">
        <v>144</v>
      </c>
      <c r="F18" s="99" t="s">
        <v>141</v>
      </c>
      <c r="G18" s="99" t="s">
        <v>135</v>
      </c>
      <c r="H18" s="99" t="s">
        <v>16</v>
      </c>
      <c r="I18" s="99" t="s">
        <v>136</v>
      </c>
      <c r="J18" s="70"/>
      <c r="K18" s="71">
        <v>943</v>
      </c>
      <c r="L18" s="71">
        <v>0</v>
      </c>
      <c r="M18" s="71">
        <v>0</v>
      </c>
      <c r="N18" s="71">
        <v>668</v>
      </c>
      <c r="O18" s="71">
        <v>122</v>
      </c>
      <c r="P18" s="71">
        <v>150</v>
      </c>
      <c r="Q18" s="72">
        <v>9.5</v>
      </c>
      <c r="R18" s="72">
        <v>72.5</v>
      </c>
      <c r="S18" s="72">
        <v>19</v>
      </c>
      <c r="T18" s="72">
        <v>4</v>
      </c>
      <c r="U18" s="72">
        <v>11</v>
      </c>
      <c r="V18" s="72">
        <v>22</v>
      </c>
      <c r="W18" s="83">
        <f t="shared" si="0"/>
        <v>138</v>
      </c>
      <c r="X18" s="83">
        <f t="shared" si="1"/>
        <v>82</v>
      </c>
      <c r="Y18" s="84">
        <f t="shared" si="2"/>
        <v>56</v>
      </c>
    </row>
    <row r="19" spans="1:25" s="6" customFormat="1" ht="30" x14ac:dyDescent="0.3">
      <c r="A19" s="96" t="s">
        <v>165</v>
      </c>
      <c r="B19" s="97" t="s">
        <v>166</v>
      </c>
      <c r="C19" s="96" t="s">
        <v>16</v>
      </c>
      <c r="D19" s="98" t="s">
        <v>164</v>
      </c>
      <c r="E19" s="99" t="s">
        <v>144</v>
      </c>
      <c r="F19" s="99" t="s">
        <v>141</v>
      </c>
      <c r="G19" s="99" t="s">
        <v>135</v>
      </c>
      <c r="H19" s="99" t="s">
        <v>16</v>
      </c>
      <c r="I19" s="99" t="s">
        <v>136</v>
      </c>
      <c r="J19" s="70"/>
      <c r="K19" s="71">
        <v>988</v>
      </c>
      <c r="L19" s="71">
        <v>0</v>
      </c>
      <c r="M19" s="71">
        <v>0</v>
      </c>
      <c r="N19" s="71">
        <v>629</v>
      </c>
      <c r="O19" s="71">
        <v>216</v>
      </c>
      <c r="P19" s="71">
        <v>161</v>
      </c>
      <c r="Q19" s="72">
        <v>9</v>
      </c>
      <c r="R19" s="72">
        <v>77.5</v>
      </c>
      <c r="S19" s="72">
        <v>33</v>
      </c>
      <c r="T19" s="72">
        <v>3</v>
      </c>
      <c r="U19" s="72">
        <v>14</v>
      </c>
      <c r="V19" s="72">
        <v>33.299999999999997</v>
      </c>
      <c r="W19" s="83">
        <f t="shared" si="0"/>
        <v>169.8</v>
      </c>
      <c r="X19" s="83">
        <f t="shared" si="1"/>
        <v>86.5</v>
      </c>
      <c r="Y19" s="84">
        <f t="shared" si="2"/>
        <v>83.3</v>
      </c>
    </row>
    <row r="20" spans="1:25" s="6" customFormat="1" x14ac:dyDescent="0.3">
      <c r="A20" s="4" t="s">
        <v>167</v>
      </c>
      <c r="B20" s="2"/>
      <c r="C20" s="2"/>
      <c r="D20" s="3"/>
      <c r="E20" s="8"/>
      <c r="F20" s="8"/>
      <c r="G20" s="2"/>
      <c r="H20" s="2"/>
      <c r="I20" s="2"/>
      <c r="J20" s="2"/>
      <c r="K20" s="13">
        <f t="shared" ref="K20:Y20" si="3">SUM(K8:K19)</f>
        <v>10927</v>
      </c>
      <c r="L20" s="13">
        <f t="shared" si="3"/>
        <v>396</v>
      </c>
      <c r="M20" s="13">
        <f t="shared" si="3"/>
        <v>0</v>
      </c>
      <c r="N20" s="13">
        <f t="shared" si="3"/>
        <v>6426</v>
      </c>
      <c r="O20" s="13">
        <f t="shared" si="3"/>
        <v>1719</v>
      </c>
      <c r="P20" s="13">
        <f t="shared" si="3"/>
        <v>1684</v>
      </c>
      <c r="Q20" s="59">
        <f t="shared" si="3"/>
        <v>82</v>
      </c>
      <c r="R20" s="59">
        <f t="shared" si="3"/>
        <v>834</v>
      </c>
      <c r="S20" s="59">
        <f t="shared" si="3"/>
        <v>191</v>
      </c>
      <c r="T20" s="59">
        <f t="shared" si="3"/>
        <v>49</v>
      </c>
      <c r="U20" s="59">
        <f t="shared" si="3"/>
        <v>136</v>
      </c>
      <c r="V20" s="59">
        <f t="shared" si="3"/>
        <v>336.90000000000003</v>
      </c>
      <c r="W20" s="59">
        <f t="shared" si="3"/>
        <v>1628.8999999999999</v>
      </c>
      <c r="X20" s="59">
        <f t="shared" si="3"/>
        <v>916</v>
      </c>
      <c r="Y20" s="59">
        <f t="shared" si="3"/>
        <v>712.9</v>
      </c>
    </row>
    <row r="27" spans="1:25" x14ac:dyDescent="0.3">
      <c r="B27" s="2">
        <f>N8/K8</f>
        <v>0.50249999999999995</v>
      </c>
      <c r="C27" s="2">
        <v>325</v>
      </c>
      <c r="D27" s="2">
        <f>B27*C27</f>
        <v>163.31249999999997</v>
      </c>
    </row>
    <row r="28" spans="1:25" x14ac:dyDescent="0.3">
      <c r="B28" s="2">
        <f>N9/K9</f>
        <v>0.57488986784140972</v>
      </c>
      <c r="C28" s="2">
        <v>865</v>
      </c>
      <c r="D28" s="2">
        <f t="shared" ref="D28:D38" si="4">B28*C28</f>
        <v>497.27973568281942</v>
      </c>
    </row>
    <row r="29" spans="1:25" x14ac:dyDescent="0.3">
      <c r="B29" s="2">
        <f>N10/K10</f>
        <v>0.44070512820512819</v>
      </c>
      <c r="C29" s="2">
        <v>593</v>
      </c>
      <c r="D29" s="2">
        <f t="shared" si="4"/>
        <v>261.33814102564099</v>
      </c>
    </row>
    <row r="30" spans="1:25" x14ac:dyDescent="0.3">
      <c r="B30" s="2">
        <f>N11/K11</f>
        <v>0.50239999999999996</v>
      </c>
      <c r="C30" s="2">
        <v>550</v>
      </c>
      <c r="D30" s="2">
        <f t="shared" si="4"/>
        <v>276.32</v>
      </c>
    </row>
    <row r="31" spans="1:25" x14ac:dyDescent="0.3">
      <c r="B31" s="2">
        <f>N12/K12</f>
        <v>0.61687413554633475</v>
      </c>
      <c r="C31" s="2">
        <v>796</v>
      </c>
      <c r="D31" s="2">
        <f t="shared" si="4"/>
        <v>491.03181189488248</v>
      </c>
    </row>
    <row r="32" spans="1:25" x14ac:dyDescent="0.3">
      <c r="B32" s="2">
        <f>N13/K13</f>
        <v>0.61283185840707965</v>
      </c>
      <c r="C32" s="2">
        <v>376</v>
      </c>
      <c r="D32" s="2">
        <f t="shared" si="4"/>
        <v>230.42477876106196</v>
      </c>
    </row>
    <row r="33" spans="2:4" x14ac:dyDescent="0.3">
      <c r="B33" s="2">
        <f t="shared" ref="B33:B44" si="5">N14/K14</f>
        <v>0.60911270983213428</v>
      </c>
      <c r="C33" s="2">
        <v>398</v>
      </c>
      <c r="D33" s="2">
        <f t="shared" si="4"/>
        <v>242.42685851318944</v>
      </c>
    </row>
    <row r="34" spans="2:4" x14ac:dyDescent="0.3">
      <c r="B34" s="2">
        <f t="shared" si="5"/>
        <v>0.74124513618677046</v>
      </c>
      <c r="C34" s="2">
        <v>510</v>
      </c>
      <c r="D34" s="2">
        <f t="shared" si="4"/>
        <v>378.03501945525295</v>
      </c>
    </row>
    <row r="35" spans="2:4" x14ac:dyDescent="0.3">
      <c r="B35" s="2">
        <f t="shared" si="5"/>
        <v>0.63858093126385806</v>
      </c>
      <c r="C35" s="2">
        <v>845</v>
      </c>
      <c r="D35" s="2">
        <f t="shared" si="4"/>
        <v>539.60088691796011</v>
      </c>
    </row>
    <row r="36" spans="2:4" x14ac:dyDescent="0.3">
      <c r="B36" s="2">
        <f t="shared" si="5"/>
        <v>0.54881958612649373</v>
      </c>
      <c r="C36" s="2">
        <v>3380</v>
      </c>
      <c r="D36" s="2">
        <f t="shared" si="4"/>
        <v>1855.0102011075487</v>
      </c>
    </row>
    <row r="37" spans="2:4" x14ac:dyDescent="0.3">
      <c r="B37" s="2">
        <f t="shared" si="5"/>
        <v>0.70837751855779429</v>
      </c>
      <c r="C37" s="2">
        <v>978</v>
      </c>
      <c r="D37" s="2">
        <f t="shared" si="4"/>
        <v>692.79321314952278</v>
      </c>
    </row>
    <row r="38" spans="2:4" x14ac:dyDescent="0.3">
      <c r="B38" s="2">
        <f t="shared" si="5"/>
        <v>0.63663967611336036</v>
      </c>
      <c r="C38" s="2">
        <v>1025</v>
      </c>
      <c r="D38" s="2">
        <f t="shared" si="4"/>
        <v>652.55566801619432</v>
      </c>
    </row>
  </sheetData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19" xr:uid="{00000000-0002-0000-0100-000000000000}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1A38-393A-4CB6-9641-884CCF9FFE43}">
  <sheetPr codeName="Sheet3">
    <pageSetUpPr fitToPage="1"/>
  </sheetPr>
  <dimension ref="A1:Y20"/>
  <sheetViews>
    <sheetView showGridLines="0" workbookViewId="0"/>
  </sheetViews>
  <sheetFormatPr defaultColWidth="9.140625" defaultRowHeight="16.5" x14ac:dyDescent="0.3"/>
  <cols>
    <col min="1" max="1" width="15.140625" style="2" customWidth="1"/>
    <col min="2" max="2" width="42" style="2" customWidth="1"/>
    <col min="3" max="3" width="17.7109375" style="2" customWidth="1"/>
    <col min="4" max="4" width="15.85546875" style="2" bestFit="1" customWidth="1"/>
    <col min="5" max="13" width="13.7109375" style="2" customWidth="1"/>
    <col min="14" max="14" width="14.5703125" style="2" customWidth="1"/>
    <col min="15" max="17" width="13.7109375" style="2" customWidth="1"/>
    <col min="18" max="25" width="17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168</v>
      </c>
    </row>
    <row r="2" spans="1:25" s="3" customFormat="1" ht="15" customHeight="1" x14ac:dyDescent="0.3">
      <c r="A2" s="73"/>
    </row>
    <row r="3" spans="1:25" s="3" customFormat="1" ht="15" customHeight="1" x14ac:dyDescent="0.3">
      <c r="A3" s="100" t="s">
        <v>169</v>
      </c>
      <c r="B3" s="101"/>
      <c r="C3" s="102"/>
    </row>
    <row r="4" spans="1:25" s="3" customFormat="1" ht="15" customHeight="1" x14ac:dyDescent="0.3"/>
    <row r="5" spans="1:25" s="3" customFormat="1" ht="15.75" customHeight="1" x14ac:dyDescent="0.3">
      <c r="D5" s="116" t="s">
        <v>170</v>
      </c>
      <c r="E5" s="117"/>
      <c r="F5" s="117"/>
      <c r="G5" s="117"/>
      <c r="H5" s="117"/>
      <c r="I5" s="118"/>
      <c r="J5" s="119" t="s">
        <v>171</v>
      </c>
      <c r="K5" s="120"/>
      <c r="L5" s="120"/>
      <c r="M5" s="120"/>
      <c r="N5" s="120"/>
      <c r="O5" s="120"/>
      <c r="P5" s="120"/>
      <c r="Q5" s="121"/>
      <c r="R5" s="122" t="s">
        <v>172</v>
      </c>
      <c r="S5" s="123"/>
      <c r="T5" s="124"/>
      <c r="U5" s="114" t="s">
        <v>173</v>
      </c>
      <c r="V5" s="114"/>
      <c r="W5" s="55"/>
      <c r="X5" s="55"/>
      <c r="Y5" s="55"/>
    </row>
    <row r="6" spans="1:25" s="4" customFormat="1" ht="15" customHeight="1" x14ac:dyDescent="0.3">
      <c r="D6" s="125" t="s">
        <v>174</v>
      </c>
      <c r="E6" s="125"/>
      <c r="F6" s="125"/>
      <c r="G6" s="64"/>
      <c r="H6" s="65"/>
      <c r="I6" s="56"/>
      <c r="J6" s="108" t="s">
        <v>175</v>
      </c>
      <c r="K6" s="109"/>
      <c r="L6" s="108" t="s">
        <v>176</v>
      </c>
      <c r="M6" s="109"/>
      <c r="N6" s="108" t="s">
        <v>177</v>
      </c>
      <c r="O6" s="115"/>
      <c r="P6" s="109"/>
      <c r="Q6" s="49"/>
      <c r="R6" s="51"/>
      <c r="S6" s="51"/>
      <c r="T6" s="51"/>
      <c r="U6" s="80"/>
      <c r="V6" s="80"/>
      <c r="W6" s="49"/>
      <c r="X6" s="49"/>
      <c r="Y6" s="80"/>
    </row>
    <row r="7" spans="1:25" s="6" customFormat="1" ht="60" customHeight="1" x14ac:dyDescent="0.3">
      <c r="A7" s="56" t="s">
        <v>3</v>
      </c>
      <c r="B7" s="56" t="s">
        <v>107</v>
      </c>
      <c r="C7" s="56" t="s">
        <v>108</v>
      </c>
      <c r="D7" s="56" t="s">
        <v>178</v>
      </c>
      <c r="E7" s="69" t="s">
        <v>179</v>
      </c>
      <c r="F7" s="69" t="s">
        <v>180</v>
      </c>
      <c r="G7" s="74" t="s">
        <v>181</v>
      </c>
      <c r="H7" s="103" t="s">
        <v>182</v>
      </c>
      <c r="I7" s="74" t="s">
        <v>183</v>
      </c>
      <c r="J7" s="74" t="s">
        <v>184</v>
      </c>
      <c r="K7" s="103" t="s">
        <v>133</v>
      </c>
      <c r="L7" s="74" t="s">
        <v>185</v>
      </c>
      <c r="M7" s="103" t="s">
        <v>186</v>
      </c>
      <c r="N7" s="74" t="s">
        <v>187</v>
      </c>
      <c r="O7" s="103" t="s">
        <v>188</v>
      </c>
      <c r="P7" s="103" t="s">
        <v>189</v>
      </c>
      <c r="Q7" s="74" t="s">
        <v>190</v>
      </c>
      <c r="R7" s="74" t="s">
        <v>191</v>
      </c>
      <c r="S7" s="74" t="s">
        <v>192</v>
      </c>
      <c r="T7" s="11" t="s">
        <v>193</v>
      </c>
      <c r="U7" s="81" t="s">
        <v>194</v>
      </c>
      <c r="V7" s="81" t="s">
        <v>195</v>
      </c>
      <c r="W7" s="81" t="s">
        <v>196</v>
      </c>
      <c r="X7" s="81" t="s">
        <v>197</v>
      </c>
      <c r="Y7" s="81" t="s">
        <v>198</v>
      </c>
    </row>
    <row r="8" spans="1:25" s="6" customFormat="1" ht="15" customHeight="1" x14ac:dyDescent="0.3">
      <c r="A8" s="104" t="s">
        <v>130</v>
      </c>
      <c r="B8" s="104" t="s">
        <v>131</v>
      </c>
      <c r="C8" s="104" t="s">
        <v>16</v>
      </c>
      <c r="D8" s="60">
        <v>4645766</v>
      </c>
      <c r="E8" s="60">
        <v>829296</v>
      </c>
      <c r="F8" s="75">
        <v>2609772.1910442002</v>
      </c>
      <c r="G8" s="60">
        <v>8540</v>
      </c>
      <c r="H8" s="60">
        <v>370444</v>
      </c>
      <c r="I8" s="76">
        <f t="shared" ref="I8:I19" si="0">SUM(D8:H8)</f>
        <v>8463818.1910442002</v>
      </c>
      <c r="J8" s="60">
        <v>5325443</v>
      </c>
      <c r="K8" s="60">
        <v>622338</v>
      </c>
      <c r="L8" s="60">
        <v>1379348</v>
      </c>
      <c r="M8" s="60">
        <v>0</v>
      </c>
      <c r="N8" s="60">
        <v>457734</v>
      </c>
      <c r="O8" s="60">
        <v>165598</v>
      </c>
      <c r="P8" s="60">
        <v>513357</v>
      </c>
      <c r="Q8" s="76">
        <f t="shared" ref="Q8:Q19" si="1">SUM(J8:P8)</f>
        <v>8463818</v>
      </c>
      <c r="R8" s="60">
        <v>7866094</v>
      </c>
      <c r="S8" s="60">
        <v>597725</v>
      </c>
      <c r="T8" s="47">
        <f>SUM('Part C'!$R8:$S8)</f>
        <v>8463819</v>
      </c>
      <c r="U8" s="60">
        <v>17326.198237885499</v>
      </c>
      <c r="V8" s="60">
        <v>1316.5748898678401</v>
      </c>
      <c r="W8" s="60">
        <v>2597029.5156760602</v>
      </c>
      <c r="X8" s="60">
        <v>11060848.5156761</v>
      </c>
      <c r="Y8" s="12">
        <v>24363.102457436202</v>
      </c>
    </row>
    <row r="9" spans="1:25" s="6" customFormat="1" ht="15" x14ac:dyDescent="0.3">
      <c r="A9" s="104" t="s">
        <v>137</v>
      </c>
      <c r="B9" s="104" t="s">
        <v>138</v>
      </c>
      <c r="C9" s="104" t="s">
        <v>16</v>
      </c>
      <c r="D9" s="60">
        <v>7121985</v>
      </c>
      <c r="E9" s="60">
        <v>1892126</v>
      </c>
      <c r="F9" s="75">
        <v>4296714.1221022904</v>
      </c>
      <c r="G9" s="60">
        <v>34176</v>
      </c>
      <c r="H9" s="60">
        <v>715110</v>
      </c>
      <c r="I9" s="76">
        <f t="shared" si="0"/>
        <v>14060111.12210229</v>
      </c>
      <c r="J9" s="60">
        <v>8231896</v>
      </c>
      <c r="K9" s="60">
        <v>0</v>
      </c>
      <c r="L9" s="60">
        <v>3161264</v>
      </c>
      <c r="M9" s="60">
        <v>0</v>
      </c>
      <c r="N9" s="60">
        <v>1042708</v>
      </c>
      <c r="O9" s="60">
        <v>375771</v>
      </c>
      <c r="P9" s="60">
        <v>1248470</v>
      </c>
      <c r="Q9" s="76">
        <f t="shared" si="1"/>
        <v>14060109</v>
      </c>
      <c r="R9" s="60">
        <v>12507809</v>
      </c>
      <c r="S9" s="60">
        <v>1552301</v>
      </c>
      <c r="T9" s="47">
        <f>SUM('Part C'!$R9:$S9)</f>
        <v>14060110</v>
      </c>
      <c r="U9" s="60">
        <v>13775.120044052899</v>
      </c>
      <c r="V9" s="60">
        <v>1709.5825991189399</v>
      </c>
      <c r="W9" s="60">
        <v>5194059.0313521102</v>
      </c>
      <c r="X9" s="60">
        <v>19254169.031352099</v>
      </c>
      <c r="Y9" s="12">
        <v>21205.031972854798</v>
      </c>
    </row>
    <row r="10" spans="1:25" s="6" customFormat="1" ht="15" x14ac:dyDescent="0.3">
      <c r="A10" s="104" t="s">
        <v>142</v>
      </c>
      <c r="B10" s="104" t="s">
        <v>143</v>
      </c>
      <c r="C10" s="104" t="s">
        <v>16</v>
      </c>
      <c r="D10" s="60">
        <v>6660982</v>
      </c>
      <c r="E10" s="60">
        <v>1251346</v>
      </c>
      <c r="F10" s="75">
        <v>3771532.37366451</v>
      </c>
      <c r="G10" s="60">
        <v>13322</v>
      </c>
      <c r="H10" s="60">
        <v>499777</v>
      </c>
      <c r="I10" s="76">
        <f t="shared" si="0"/>
        <v>12196959.37366451</v>
      </c>
      <c r="J10" s="60">
        <v>8477602</v>
      </c>
      <c r="K10" s="60">
        <v>0</v>
      </c>
      <c r="L10" s="60">
        <v>1951616</v>
      </c>
      <c r="M10" s="60">
        <v>0</v>
      </c>
      <c r="N10" s="60">
        <v>713355</v>
      </c>
      <c r="O10" s="60">
        <v>258574</v>
      </c>
      <c r="P10" s="60">
        <v>795813</v>
      </c>
      <c r="Q10" s="76">
        <f t="shared" si="1"/>
        <v>12196960</v>
      </c>
      <c r="R10" s="60">
        <v>11379176</v>
      </c>
      <c r="S10" s="60">
        <v>817783</v>
      </c>
      <c r="T10" s="47">
        <f>SUM('Part C'!$R10:$S10)</f>
        <v>12196959</v>
      </c>
      <c r="U10" s="60">
        <v>18235.858974358998</v>
      </c>
      <c r="V10" s="60">
        <v>1310.5496794871799</v>
      </c>
      <c r="W10" s="60">
        <v>3569485.5017221598</v>
      </c>
      <c r="X10" s="60">
        <v>15766444.5017222</v>
      </c>
      <c r="Y10" s="12">
        <v>25266.737983529099</v>
      </c>
    </row>
    <row r="11" spans="1:25" s="6" customFormat="1" ht="15" x14ac:dyDescent="0.3">
      <c r="A11" s="104" t="s">
        <v>145</v>
      </c>
      <c r="B11" s="104" t="s">
        <v>146</v>
      </c>
      <c r="C11" s="104" t="s">
        <v>16</v>
      </c>
      <c r="D11" s="60">
        <v>6957780</v>
      </c>
      <c r="E11" s="60">
        <v>1265723</v>
      </c>
      <c r="F11" s="75">
        <v>3919858.70522901</v>
      </c>
      <c r="G11" s="60">
        <v>13344</v>
      </c>
      <c r="H11" s="60">
        <v>511270</v>
      </c>
      <c r="I11" s="76">
        <f t="shared" si="0"/>
        <v>12667975.70522901</v>
      </c>
      <c r="J11" s="60">
        <v>8192416</v>
      </c>
      <c r="K11" s="60">
        <v>829785</v>
      </c>
      <c r="L11" s="60">
        <v>1873254</v>
      </c>
      <c r="M11" s="60">
        <v>0</v>
      </c>
      <c r="N11" s="60">
        <v>716096</v>
      </c>
      <c r="O11" s="60">
        <v>257713</v>
      </c>
      <c r="P11" s="60">
        <v>798711</v>
      </c>
      <c r="Q11" s="76">
        <f t="shared" si="1"/>
        <v>12667975</v>
      </c>
      <c r="R11" s="60">
        <v>11734216</v>
      </c>
      <c r="S11" s="60">
        <v>933759</v>
      </c>
      <c r="T11" s="47">
        <f>SUM('Part C'!$R11:$S11)</f>
        <v>12667975</v>
      </c>
      <c r="U11" s="60">
        <v>16835.3170731707</v>
      </c>
      <c r="V11" s="60">
        <v>1339.6829268292699</v>
      </c>
      <c r="W11" s="60">
        <v>3987069.5427890099</v>
      </c>
      <c r="X11" s="60">
        <v>16655044.542788999</v>
      </c>
      <c r="Y11" s="12">
        <v>23895.3293296829</v>
      </c>
    </row>
    <row r="12" spans="1:25" s="6" customFormat="1" ht="15" x14ac:dyDescent="0.3">
      <c r="A12" s="104" t="s">
        <v>147</v>
      </c>
      <c r="B12" s="104" t="s">
        <v>148</v>
      </c>
      <c r="C12" s="104" t="s">
        <v>16</v>
      </c>
      <c r="D12" s="60">
        <v>8583546</v>
      </c>
      <c r="E12" s="60">
        <v>1482961</v>
      </c>
      <c r="F12" s="75">
        <v>4798354.8002838604</v>
      </c>
      <c r="G12" s="60">
        <v>15436</v>
      </c>
      <c r="H12" s="60">
        <v>724646</v>
      </c>
      <c r="I12" s="76">
        <f t="shared" si="0"/>
        <v>15604943.80028386</v>
      </c>
      <c r="J12" s="60">
        <v>8893072</v>
      </c>
      <c r="K12" s="60">
        <v>2281908</v>
      </c>
      <c r="L12" s="60">
        <v>2378892</v>
      </c>
      <c r="M12" s="60">
        <v>0</v>
      </c>
      <c r="N12" s="60">
        <v>826330</v>
      </c>
      <c r="O12" s="60">
        <v>297312</v>
      </c>
      <c r="P12" s="60">
        <v>927429</v>
      </c>
      <c r="Q12" s="76">
        <f t="shared" si="1"/>
        <v>15604943</v>
      </c>
      <c r="R12" s="60">
        <v>14278648</v>
      </c>
      <c r="S12" s="60">
        <v>1326295</v>
      </c>
      <c r="T12" s="47">
        <f>SUM('Part C'!$R12:$S12)</f>
        <v>15604943</v>
      </c>
      <c r="U12" s="60">
        <v>15503.418023887099</v>
      </c>
      <c r="V12" s="60">
        <v>1440.0597176981501</v>
      </c>
      <c r="W12" s="60">
        <v>5268423.3126379903</v>
      </c>
      <c r="X12" s="60">
        <v>20873366.312638</v>
      </c>
      <c r="Y12" s="12">
        <v>22663.807071268198</v>
      </c>
    </row>
    <row r="13" spans="1:25" s="6" customFormat="1" ht="15" x14ac:dyDescent="0.3">
      <c r="A13" s="104" t="s">
        <v>149</v>
      </c>
      <c r="B13" s="104" t="s">
        <v>150</v>
      </c>
      <c r="C13" s="104" t="s">
        <v>16</v>
      </c>
      <c r="D13" s="60">
        <v>5764771</v>
      </c>
      <c r="E13" s="60">
        <v>983826</v>
      </c>
      <c r="F13" s="75">
        <v>3216822.1618612399</v>
      </c>
      <c r="G13" s="60">
        <v>9650</v>
      </c>
      <c r="H13" s="60">
        <v>421314</v>
      </c>
      <c r="I13" s="76">
        <f t="shared" si="0"/>
        <v>10396383.161861241</v>
      </c>
      <c r="J13" s="60">
        <v>5857289</v>
      </c>
      <c r="K13" s="60">
        <v>829785</v>
      </c>
      <c r="L13" s="60">
        <v>2426909</v>
      </c>
      <c r="M13" s="60">
        <v>0</v>
      </c>
      <c r="N13" s="60">
        <v>517075</v>
      </c>
      <c r="O13" s="60">
        <v>186021</v>
      </c>
      <c r="P13" s="60">
        <v>579305</v>
      </c>
      <c r="Q13" s="76">
        <f t="shared" si="1"/>
        <v>10396384</v>
      </c>
      <c r="R13" s="60">
        <v>9572653</v>
      </c>
      <c r="S13" s="60">
        <v>823730</v>
      </c>
      <c r="T13" s="47">
        <f>SUM('Part C'!$R13:$S13)</f>
        <v>10396383</v>
      </c>
      <c r="U13" s="60">
        <v>18268.421755725201</v>
      </c>
      <c r="V13" s="60">
        <v>1572.0038167938901</v>
      </c>
      <c r="W13" s="60">
        <v>2997452.56875386</v>
      </c>
      <c r="X13" s="60">
        <v>13393835.5687539</v>
      </c>
      <c r="Y13" s="12">
        <v>25560.754902201999</v>
      </c>
    </row>
    <row r="14" spans="1:25" s="6" customFormat="1" ht="15" x14ac:dyDescent="0.3">
      <c r="A14" s="104" t="s">
        <v>151</v>
      </c>
      <c r="B14" s="104" t="s">
        <v>152</v>
      </c>
      <c r="C14" s="104" t="s">
        <v>16</v>
      </c>
      <c r="D14" s="60">
        <v>4560958</v>
      </c>
      <c r="E14" s="60">
        <v>846006</v>
      </c>
      <c r="F14" s="75">
        <v>2577312.2359485799</v>
      </c>
      <c r="G14" s="60">
        <v>8903</v>
      </c>
      <c r="H14" s="60">
        <v>365849</v>
      </c>
      <c r="I14" s="76">
        <f t="shared" si="0"/>
        <v>8359028.2359485794</v>
      </c>
      <c r="J14" s="60">
        <v>5692500</v>
      </c>
      <c r="K14" s="60">
        <v>0</v>
      </c>
      <c r="L14" s="60">
        <v>1485402</v>
      </c>
      <c r="M14" s="60">
        <v>0</v>
      </c>
      <c r="N14" s="60">
        <v>477184</v>
      </c>
      <c r="O14" s="60">
        <v>173609</v>
      </c>
      <c r="P14" s="60">
        <v>530333</v>
      </c>
      <c r="Q14" s="76">
        <f t="shared" si="1"/>
        <v>8359028</v>
      </c>
      <c r="R14" s="60">
        <v>7603694</v>
      </c>
      <c r="S14" s="60">
        <v>755334</v>
      </c>
      <c r="T14" s="47">
        <f>SUM('Part C'!$R14:$S14)</f>
        <v>8359028</v>
      </c>
      <c r="U14" s="60">
        <v>18234.278177458</v>
      </c>
      <c r="V14" s="60">
        <v>1811.3525179856099</v>
      </c>
      <c r="W14" s="60">
        <v>2385377.33047779</v>
      </c>
      <c r="X14" s="60">
        <v>10744405.3304778</v>
      </c>
      <c r="Y14" s="12">
        <v>25765.960025126598</v>
      </c>
    </row>
    <row r="15" spans="1:25" s="6" customFormat="1" ht="15" x14ac:dyDescent="0.3">
      <c r="A15" s="104" t="s">
        <v>153</v>
      </c>
      <c r="B15" s="104" t="s">
        <v>154</v>
      </c>
      <c r="C15" s="104" t="s">
        <v>16</v>
      </c>
      <c r="D15" s="60">
        <v>6209226</v>
      </c>
      <c r="E15" s="60">
        <v>1076759</v>
      </c>
      <c r="F15" s="75">
        <v>3472976.3859048798</v>
      </c>
      <c r="G15" s="60">
        <v>10974</v>
      </c>
      <c r="H15" s="60">
        <v>510970</v>
      </c>
      <c r="I15" s="76">
        <f t="shared" si="0"/>
        <v>11280905.38590488</v>
      </c>
      <c r="J15" s="60">
        <v>7682117</v>
      </c>
      <c r="K15" s="60">
        <v>0</v>
      </c>
      <c r="L15" s="60">
        <v>2139206</v>
      </c>
      <c r="M15" s="60">
        <v>0</v>
      </c>
      <c r="N15" s="60">
        <v>587827</v>
      </c>
      <c r="O15" s="60">
        <v>213820</v>
      </c>
      <c r="P15" s="60">
        <v>657936</v>
      </c>
      <c r="Q15" s="76">
        <f t="shared" si="1"/>
        <v>11280906</v>
      </c>
      <c r="R15" s="60">
        <v>10147905</v>
      </c>
      <c r="S15" s="60">
        <v>1133001</v>
      </c>
      <c r="T15" s="47">
        <f>SUM('Part C'!$R15:$S15)</f>
        <v>11280906</v>
      </c>
      <c r="U15" s="60">
        <v>19743.0058365759</v>
      </c>
      <c r="V15" s="60">
        <v>2204.28210116731</v>
      </c>
      <c r="W15" s="60">
        <v>2940249.2754570302</v>
      </c>
      <c r="X15" s="60">
        <v>14221155.275457</v>
      </c>
      <c r="Y15" s="12">
        <v>27667.6172674261</v>
      </c>
    </row>
    <row r="16" spans="1:25" s="6" customFormat="1" ht="15" x14ac:dyDescent="0.3">
      <c r="A16" s="104" t="s">
        <v>155</v>
      </c>
      <c r="B16" s="104" t="s">
        <v>156</v>
      </c>
      <c r="C16" s="104" t="s">
        <v>16</v>
      </c>
      <c r="D16" s="60">
        <v>7577232</v>
      </c>
      <c r="E16" s="60">
        <v>1906832</v>
      </c>
      <c r="F16" s="75">
        <v>4520724.4201587904</v>
      </c>
      <c r="G16" s="60">
        <v>34048</v>
      </c>
      <c r="H16" s="60">
        <v>749159</v>
      </c>
      <c r="I16" s="76">
        <f t="shared" si="0"/>
        <v>14787995.42015879</v>
      </c>
      <c r="J16" s="60">
        <v>8796044</v>
      </c>
      <c r="K16" s="60">
        <v>0</v>
      </c>
      <c r="L16" s="60">
        <v>3335914</v>
      </c>
      <c r="M16" s="60">
        <v>0</v>
      </c>
      <c r="N16" s="60">
        <v>1034137</v>
      </c>
      <c r="O16" s="60">
        <v>373775</v>
      </c>
      <c r="P16" s="60">
        <v>1248124</v>
      </c>
      <c r="Q16" s="76">
        <f t="shared" si="1"/>
        <v>14787994</v>
      </c>
      <c r="R16" s="60">
        <v>13075111</v>
      </c>
      <c r="S16" s="60">
        <v>1712884</v>
      </c>
      <c r="T16" s="47">
        <f>SUM('Part C'!$R16:$S16)</f>
        <v>14787995</v>
      </c>
      <c r="U16" s="60">
        <v>14495.6884700665</v>
      </c>
      <c r="V16" s="60">
        <v>1898.9844789357001</v>
      </c>
      <c r="W16" s="60">
        <v>5159737.0553740198</v>
      </c>
      <c r="X16" s="60">
        <v>19947732.055374</v>
      </c>
      <c r="Y16" s="12">
        <v>22115.002278685199</v>
      </c>
    </row>
    <row r="17" spans="1:25" s="6" customFormat="1" ht="15" x14ac:dyDescent="0.3">
      <c r="A17" s="104" t="s">
        <v>157</v>
      </c>
      <c r="B17" s="104" t="s">
        <v>158</v>
      </c>
      <c r="C17" s="104" t="s">
        <v>16</v>
      </c>
      <c r="D17" s="60">
        <v>33888605</v>
      </c>
      <c r="E17" s="60">
        <v>7163251</v>
      </c>
      <c r="F17" s="75">
        <v>19567996.157769699</v>
      </c>
      <c r="G17" s="60">
        <v>157826</v>
      </c>
      <c r="H17" s="60">
        <v>2900567</v>
      </c>
      <c r="I17" s="76">
        <f t="shared" si="0"/>
        <v>63678245.157769695</v>
      </c>
      <c r="J17" s="60">
        <v>42425439</v>
      </c>
      <c r="K17" s="60">
        <v>0</v>
      </c>
      <c r="L17" s="60">
        <v>10940310</v>
      </c>
      <c r="M17" s="60">
        <v>0</v>
      </c>
      <c r="N17" s="60">
        <v>3931124</v>
      </c>
      <c r="O17" s="60">
        <v>1409115</v>
      </c>
      <c r="P17" s="60">
        <v>4972256</v>
      </c>
      <c r="Q17" s="76">
        <f t="shared" si="1"/>
        <v>63678244</v>
      </c>
      <c r="R17" s="60">
        <v>58078662</v>
      </c>
      <c r="S17" s="60">
        <v>5599583</v>
      </c>
      <c r="T17" s="47">
        <f>SUM('Part C'!$R17:$S17)</f>
        <v>63678245</v>
      </c>
      <c r="U17" s="60">
        <v>16927.6193529583</v>
      </c>
      <c r="V17" s="60">
        <v>1632.0556689012001</v>
      </c>
      <c r="W17" s="60">
        <v>19626449.930142201</v>
      </c>
      <c r="X17" s="60">
        <v>83304694.930142194</v>
      </c>
      <c r="Y17" s="12">
        <v>24280.004351542499</v>
      </c>
    </row>
    <row r="18" spans="1:25" s="6" customFormat="1" ht="15" x14ac:dyDescent="0.3">
      <c r="A18" s="104" t="s">
        <v>162</v>
      </c>
      <c r="B18" s="104" t="s">
        <v>163</v>
      </c>
      <c r="C18" s="104" t="s">
        <v>16</v>
      </c>
      <c r="D18" s="60">
        <v>9038371</v>
      </c>
      <c r="E18" s="60">
        <v>1945597</v>
      </c>
      <c r="F18" s="75">
        <v>5235676.6432451997</v>
      </c>
      <c r="G18" s="60">
        <v>25556</v>
      </c>
      <c r="H18" s="60">
        <v>767575</v>
      </c>
      <c r="I18" s="76">
        <f t="shared" si="0"/>
        <v>17012775.643245198</v>
      </c>
      <c r="J18" s="60">
        <v>10921156</v>
      </c>
      <c r="K18" s="60">
        <v>0</v>
      </c>
      <c r="L18" s="60">
        <v>3373815</v>
      </c>
      <c r="M18" s="60">
        <v>0</v>
      </c>
      <c r="N18" s="60">
        <v>1082549</v>
      </c>
      <c r="O18" s="60">
        <v>390558</v>
      </c>
      <c r="P18" s="60">
        <v>1244696</v>
      </c>
      <c r="Q18" s="76">
        <f t="shared" si="1"/>
        <v>17012774</v>
      </c>
      <c r="R18" s="60">
        <v>15026306</v>
      </c>
      <c r="S18" s="60">
        <v>1986469</v>
      </c>
      <c r="T18" s="47">
        <f>SUM('Part C'!$R18:$S18)</f>
        <v>17012775</v>
      </c>
      <c r="U18" s="60">
        <v>15934.576882290599</v>
      </c>
      <c r="V18" s="60">
        <v>2106.5418875927899</v>
      </c>
      <c r="W18" s="60">
        <v>5394270.5578910196</v>
      </c>
      <c r="X18" s="60">
        <v>22407045.557891</v>
      </c>
      <c r="Y18" s="12">
        <v>23761.4480995663</v>
      </c>
    </row>
    <row r="19" spans="1:25" s="6" customFormat="1" ht="15" x14ac:dyDescent="0.3">
      <c r="A19" s="104" t="s">
        <v>165</v>
      </c>
      <c r="B19" s="104" t="s">
        <v>166</v>
      </c>
      <c r="C19" s="104" t="s">
        <v>16</v>
      </c>
      <c r="D19" s="60">
        <v>9564476</v>
      </c>
      <c r="E19" s="60">
        <v>2037868</v>
      </c>
      <c r="F19" s="75">
        <v>5530435.0383846797</v>
      </c>
      <c r="G19" s="60">
        <v>26517</v>
      </c>
      <c r="H19" s="60">
        <v>794846</v>
      </c>
      <c r="I19" s="76">
        <f t="shared" si="0"/>
        <v>17954142.03838468</v>
      </c>
      <c r="J19" s="60">
        <v>11504650</v>
      </c>
      <c r="K19" s="60">
        <v>0</v>
      </c>
      <c r="L19" s="60">
        <v>3610507</v>
      </c>
      <c r="M19" s="60">
        <v>0</v>
      </c>
      <c r="N19" s="60">
        <v>1129239</v>
      </c>
      <c r="O19" s="60">
        <v>409745</v>
      </c>
      <c r="P19" s="60">
        <v>1300001</v>
      </c>
      <c r="Q19" s="76">
        <f t="shared" si="1"/>
        <v>17954142</v>
      </c>
      <c r="R19" s="60">
        <v>16083649</v>
      </c>
      <c r="S19" s="60">
        <v>1870493</v>
      </c>
      <c r="T19" s="47">
        <f>SUM('Part C'!$R19:$S19)</f>
        <v>17954142</v>
      </c>
      <c r="U19" s="60">
        <v>16278.9969635628</v>
      </c>
      <c r="V19" s="60">
        <v>1893.2115384615399</v>
      </c>
      <c r="W19" s="60">
        <v>5651685.3777267504</v>
      </c>
      <c r="X19" s="60">
        <v>23605827.377726801</v>
      </c>
      <c r="Y19" s="12">
        <v>23892.537831707199</v>
      </c>
    </row>
    <row r="20" spans="1:25" s="3" customFormat="1" ht="15" customHeight="1" x14ac:dyDescent="0.3">
      <c r="A20" s="4" t="s">
        <v>167</v>
      </c>
      <c r="B20" s="4"/>
      <c r="D20" s="14">
        <f t="shared" ref="D20:T20" si="2">SUM(D8:D19)</f>
        <v>110573698</v>
      </c>
      <c r="E20" s="14">
        <f t="shared" si="2"/>
        <v>22681591</v>
      </c>
      <c r="F20" s="14">
        <f t="shared" si="2"/>
        <v>63518175.23559694</v>
      </c>
      <c r="G20" s="14">
        <f t="shared" si="2"/>
        <v>358292</v>
      </c>
      <c r="H20" s="14">
        <f t="shared" si="2"/>
        <v>9331527</v>
      </c>
      <c r="I20" s="14">
        <f t="shared" si="2"/>
        <v>206463283.23559693</v>
      </c>
      <c r="J20" s="14">
        <f t="shared" si="2"/>
        <v>131999624</v>
      </c>
      <c r="K20" s="14">
        <f t="shared" si="2"/>
        <v>4563816</v>
      </c>
      <c r="L20" s="14">
        <f t="shared" si="2"/>
        <v>38056437</v>
      </c>
      <c r="M20" s="14">
        <f t="shared" si="2"/>
        <v>0</v>
      </c>
      <c r="N20" s="14">
        <f t="shared" si="2"/>
        <v>12515358</v>
      </c>
      <c r="O20" s="14">
        <f t="shared" si="2"/>
        <v>4511611</v>
      </c>
      <c r="P20" s="14">
        <f t="shared" si="2"/>
        <v>14816431</v>
      </c>
      <c r="Q20" s="14">
        <f t="shared" si="2"/>
        <v>206463277</v>
      </c>
      <c r="R20" s="14">
        <f t="shared" si="2"/>
        <v>187353923</v>
      </c>
      <c r="S20" s="14">
        <f t="shared" si="2"/>
        <v>19109357</v>
      </c>
      <c r="T20" s="14">
        <f t="shared" si="2"/>
        <v>206463280</v>
      </c>
      <c r="W20" s="14">
        <f>SUM(W8:W19)</f>
        <v>64771289</v>
      </c>
      <c r="X20" s="14">
        <f>SUM(X8:X19)</f>
        <v>271234569.00000012</v>
      </c>
      <c r="Y20" s="14"/>
    </row>
  </sheetData>
  <mergeCells count="8">
    <mergeCell ref="D5:I5"/>
    <mergeCell ref="J5:Q5"/>
    <mergeCell ref="R5:T5"/>
    <mergeCell ref="U5:V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FF0AD-0E95-42A3-A3BF-B1AF67F38927}">
  <sheetPr codeName="Sheet4">
    <pageSetUpPr fitToPage="1"/>
  </sheetPr>
  <dimension ref="A1:Y27"/>
  <sheetViews>
    <sheetView showGridLines="0" workbookViewId="0">
      <selection activeCell="I24" sqref="I24"/>
    </sheetView>
  </sheetViews>
  <sheetFormatPr defaultColWidth="9.140625" defaultRowHeight="16.5" x14ac:dyDescent="0.3"/>
  <cols>
    <col min="1" max="1" width="15.140625" style="2" customWidth="1"/>
    <col min="2" max="2" width="42" style="2" customWidth="1"/>
    <col min="3" max="3" width="17.7109375" style="2" customWidth="1"/>
    <col min="4" max="4" width="14.5703125" style="2" customWidth="1"/>
    <col min="5" max="5" width="18.85546875" style="2" customWidth="1"/>
    <col min="6" max="7" width="11.28515625" style="2" customWidth="1"/>
    <col min="8" max="10" width="11.42578125" style="2" customWidth="1"/>
    <col min="11" max="12" width="13.42578125" style="2" customWidth="1"/>
    <col min="13" max="13" width="12.42578125" style="2" customWidth="1"/>
    <col min="14" max="14" width="13.7109375" style="2" customWidth="1"/>
    <col min="15" max="15" width="11.42578125" style="2" customWidth="1"/>
    <col min="16" max="19" width="11.28515625" style="2" customWidth="1"/>
    <col min="20" max="20" width="13.5703125" style="2" customWidth="1"/>
    <col min="21" max="21" width="11.28515625" style="2" customWidth="1"/>
    <col min="22" max="22" width="14.5703125" style="2" customWidth="1"/>
    <col min="23" max="25" width="15.5703125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199</v>
      </c>
    </row>
    <row r="2" spans="1:25" s="3" customFormat="1" ht="15" customHeight="1" x14ac:dyDescent="0.3"/>
    <row r="3" spans="1:25" s="3" customFormat="1" ht="15" customHeight="1" x14ac:dyDescent="0.3">
      <c r="A3" s="100" t="s">
        <v>169</v>
      </c>
      <c r="B3" s="101"/>
      <c r="C3" s="101"/>
    </row>
    <row r="4" spans="1:25" s="3" customFormat="1" ht="15" customHeight="1" x14ac:dyDescent="0.3"/>
    <row r="5" spans="1:25" s="3" customFormat="1" ht="15" customHeight="1" x14ac:dyDescent="0.3">
      <c r="F5" s="116" t="s">
        <v>200</v>
      </c>
      <c r="G5" s="117"/>
      <c r="H5" s="117"/>
      <c r="I5" s="117"/>
      <c r="J5" s="117"/>
      <c r="K5" s="117"/>
      <c r="L5" s="117"/>
      <c r="M5" s="117"/>
      <c r="N5" s="118"/>
      <c r="O5" s="120" t="s">
        <v>201</v>
      </c>
      <c r="P5" s="120"/>
      <c r="Q5" s="120"/>
      <c r="R5" s="120"/>
      <c r="S5" s="120"/>
      <c r="T5" s="120"/>
      <c r="U5" s="120"/>
      <c r="V5" s="120"/>
      <c r="W5" s="120"/>
      <c r="X5" s="120"/>
      <c r="Y5" s="121"/>
    </row>
    <row r="6" spans="1:25" s="3" customFormat="1" ht="15" customHeight="1" x14ac:dyDescent="0.3">
      <c r="F6" s="108" t="s">
        <v>202</v>
      </c>
      <c r="G6" s="115"/>
      <c r="H6" s="115"/>
      <c r="I6" s="115"/>
      <c r="J6" s="109"/>
      <c r="K6" s="108" t="s">
        <v>203</v>
      </c>
      <c r="L6" s="115"/>
      <c r="M6" s="115"/>
      <c r="N6" s="109"/>
      <c r="O6" s="52"/>
      <c r="P6" s="108" t="s">
        <v>204</v>
      </c>
      <c r="Q6" s="115"/>
      <c r="R6" s="115"/>
      <c r="S6" s="115"/>
      <c r="T6" s="115"/>
      <c r="U6" s="115"/>
      <c r="V6" s="109"/>
      <c r="W6" s="126" t="s">
        <v>205</v>
      </c>
      <c r="X6" s="126"/>
      <c r="Y6" s="126"/>
    </row>
    <row r="7" spans="1:25" s="6" customFormat="1" ht="74.25" customHeight="1" x14ac:dyDescent="0.3">
      <c r="A7" s="56" t="s">
        <v>3</v>
      </c>
      <c r="B7" s="56" t="s">
        <v>107</v>
      </c>
      <c r="C7" s="56" t="s">
        <v>108</v>
      </c>
      <c r="D7" s="56" t="s">
        <v>206</v>
      </c>
      <c r="E7" s="56" t="s">
        <v>207</v>
      </c>
      <c r="F7" s="56" t="s">
        <v>208</v>
      </c>
      <c r="G7" s="69" t="s">
        <v>209</v>
      </c>
      <c r="H7" s="69" t="s">
        <v>210</v>
      </c>
      <c r="I7" s="69" t="s">
        <v>211</v>
      </c>
      <c r="J7" s="74" t="s">
        <v>212</v>
      </c>
      <c r="K7" s="56" t="s">
        <v>213</v>
      </c>
      <c r="L7" s="69" t="s">
        <v>214</v>
      </c>
      <c r="M7" s="69" t="s">
        <v>215</v>
      </c>
      <c r="N7" s="56" t="s">
        <v>216</v>
      </c>
      <c r="O7" s="74" t="s">
        <v>217</v>
      </c>
      <c r="P7" s="56" t="s">
        <v>218</v>
      </c>
      <c r="Q7" s="69" t="s">
        <v>219</v>
      </c>
      <c r="R7" s="69" t="s">
        <v>220</v>
      </c>
      <c r="S7" s="69" t="s">
        <v>221</v>
      </c>
      <c r="T7" s="69" t="s">
        <v>222</v>
      </c>
      <c r="U7" s="69" t="s">
        <v>182</v>
      </c>
      <c r="V7" s="56" t="s">
        <v>223</v>
      </c>
      <c r="W7" s="56" t="s">
        <v>224</v>
      </c>
      <c r="X7" s="56" t="s">
        <v>225</v>
      </c>
      <c r="Y7" s="49" t="s">
        <v>192</v>
      </c>
    </row>
    <row r="8" spans="1:25" s="3" customFormat="1" ht="15" customHeight="1" x14ac:dyDescent="0.3">
      <c r="A8" s="104" t="s">
        <v>130</v>
      </c>
      <c r="B8" s="104" t="s">
        <v>131</v>
      </c>
      <c r="C8" s="104" t="s">
        <v>16</v>
      </c>
      <c r="D8" s="105" t="s">
        <v>135</v>
      </c>
      <c r="E8" s="99" t="s">
        <v>135</v>
      </c>
      <c r="F8" s="77">
        <v>54</v>
      </c>
      <c r="G8" s="77">
        <v>0</v>
      </c>
      <c r="H8" s="77">
        <v>0</v>
      </c>
      <c r="I8" s="77">
        <v>0</v>
      </c>
      <c r="J8" s="78">
        <f t="shared" ref="J8:J19" si="0">SUM(F8:I8)</f>
        <v>54</v>
      </c>
      <c r="K8" s="60">
        <v>622338</v>
      </c>
      <c r="L8" s="60">
        <v>0</v>
      </c>
      <c r="M8" s="60">
        <v>0</v>
      </c>
      <c r="N8" s="76">
        <f t="shared" ref="N8:N19" si="1">SUM(K8:M8)</f>
        <v>622338</v>
      </c>
      <c r="O8" s="79">
        <v>0</v>
      </c>
      <c r="P8" s="60">
        <v>0</v>
      </c>
      <c r="Q8" s="60">
        <v>93027</v>
      </c>
      <c r="R8" s="60">
        <v>0</v>
      </c>
      <c r="S8" s="60">
        <v>0</v>
      </c>
      <c r="T8" s="60">
        <v>0</v>
      </c>
      <c r="U8" s="60">
        <v>0</v>
      </c>
      <c r="V8" s="76">
        <f t="shared" ref="V8:V19" si="2">SUM(P8:U8)</f>
        <v>93027</v>
      </c>
      <c r="W8" s="60">
        <v>93027</v>
      </c>
      <c r="X8" s="60">
        <v>0</v>
      </c>
      <c r="Y8" s="12">
        <v>0</v>
      </c>
    </row>
    <row r="9" spans="1:25" s="3" customFormat="1" ht="15" x14ac:dyDescent="0.3">
      <c r="A9" s="104" t="s">
        <v>137</v>
      </c>
      <c r="B9" s="104" t="s">
        <v>138</v>
      </c>
      <c r="C9" s="104" t="s">
        <v>16</v>
      </c>
      <c r="D9" s="105" t="s">
        <v>136</v>
      </c>
      <c r="E9" s="99" t="s">
        <v>136</v>
      </c>
      <c r="F9" s="77"/>
      <c r="G9" s="77"/>
      <c r="H9" s="77"/>
      <c r="I9" s="77"/>
      <c r="J9" s="78">
        <f t="shared" si="0"/>
        <v>0</v>
      </c>
      <c r="K9" s="60"/>
      <c r="L9" s="60"/>
      <c r="M9" s="60"/>
      <c r="N9" s="76">
        <f t="shared" si="1"/>
        <v>0</v>
      </c>
      <c r="O9" s="79"/>
      <c r="P9" s="60"/>
      <c r="Q9" s="60"/>
      <c r="R9" s="60"/>
      <c r="S9" s="60"/>
      <c r="T9" s="60"/>
      <c r="U9" s="60"/>
      <c r="V9" s="76">
        <f t="shared" si="2"/>
        <v>0</v>
      </c>
      <c r="W9" s="60"/>
      <c r="X9" s="60"/>
      <c r="Y9" s="12"/>
    </row>
    <row r="10" spans="1:25" s="3" customFormat="1" ht="15" x14ac:dyDescent="0.3">
      <c r="A10" s="104" t="s">
        <v>142</v>
      </c>
      <c r="B10" s="104" t="s">
        <v>143</v>
      </c>
      <c r="C10" s="104" t="s">
        <v>16</v>
      </c>
      <c r="D10" s="105" t="s">
        <v>136</v>
      </c>
      <c r="E10" s="99" t="s">
        <v>135</v>
      </c>
      <c r="F10" s="77"/>
      <c r="G10" s="77"/>
      <c r="H10" s="77"/>
      <c r="I10" s="77"/>
      <c r="J10" s="78">
        <f t="shared" si="0"/>
        <v>0</v>
      </c>
      <c r="K10" s="60"/>
      <c r="L10" s="60"/>
      <c r="M10" s="60"/>
      <c r="N10" s="76">
        <f t="shared" si="1"/>
        <v>0</v>
      </c>
      <c r="O10" s="79">
        <v>0</v>
      </c>
      <c r="P10" s="60">
        <v>0</v>
      </c>
      <c r="Q10" s="60">
        <v>93027</v>
      </c>
      <c r="R10" s="60">
        <v>0</v>
      </c>
      <c r="S10" s="60">
        <v>0</v>
      </c>
      <c r="T10" s="60">
        <v>0</v>
      </c>
      <c r="U10" s="60">
        <v>0</v>
      </c>
      <c r="V10" s="76">
        <f t="shared" si="2"/>
        <v>93027</v>
      </c>
      <c r="W10" s="60">
        <v>93027</v>
      </c>
      <c r="X10" s="60">
        <v>0</v>
      </c>
      <c r="Y10" s="12">
        <v>0</v>
      </c>
    </row>
    <row r="11" spans="1:25" s="3" customFormat="1" ht="15" x14ac:dyDescent="0.3">
      <c r="A11" s="104" t="s">
        <v>145</v>
      </c>
      <c r="B11" s="104" t="s">
        <v>146</v>
      </c>
      <c r="C11" s="104" t="s">
        <v>16</v>
      </c>
      <c r="D11" s="105" t="s">
        <v>135</v>
      </c>
      <c r="E11" s="99" t="s">
        <v>135</v>
      </c>
      <c r="F11" s="77">
        <v>72</v>
      </c>
      <c r="G11" s="77">
        <v>0</v>
      </c>
      <c r="H11" s="77">
        <v>0</v>
      </c>
      <c r="I11" s="77">
        <v>0</v>
      </c>
      <c r="J11" s="78">
        <f t="shared" si="0"/>
        <v>72</v>
      </c>
      <c r="K11" s="60">
        <v>829785</v>
      </c>
      <c r="L11" s="60">
        <v>0</v>
      </c>
      <c r="M11" s="60">
        <v>0</v>
      </c>
      <c r="N11" s="76">
        <f t="shared" si="1"/>
        <v>829785</v>
      </c>
      <c r="O11" s="79">
        <v>0</v>
      </c>
      <c r="P11" s="60">
        <v>0</v>
      </c>
      <c r="Q11" s="60">
        <v>93027</v>
      </c>
      <c r="R11" s="60">
        <v>0</v>
      </c>
      <c r="S11" s="60">
        <v>0</v>
      </c>
      <c r="T11" s="60">
        <v>0</v>
      </c>
      <c r="U11" s="60">
        <v>0</v>
      </c>
      <c r="V11" s="76">
        <f t="shared" si="2"/>
        <v>93027</v>
      </c>
      <c r="W11" s="60">
        <v>93027</v>
      </c>
      <c r="X11" s="60">
        <v>0</v>
      </c>
      <c r="Y11" s="12">
        <v>0</v>
      </c>
    </row>
    <row r="12" spans="1:25" s="3" customFormat="1" ht="15" x14ac:dyDescent="0.3">
      <c r="A12" s="104" t="s">
        <v>147</v>
      </c>
      <c r="B12" s="104" t="s">
        <v>148</v>
      </c>
      <c r="C12" s="104" t="s">
        <v>16</v>
      </c>
      <c r="D12" s="105" t="s">
        <v>135</v>
      </c>
      <c r="E12" s="99" t="s">
        <v>135</v>
      </c>
      <c r="F12" s="77">
        <v>198</v>
      </c>
      <c r="G12" s="77">
        <v>0</v>
      </c>
      <c r="H12" s="77">
        <v>0</v>
      </c>
      <c r="I12" s="77">
        <v>0</v>
      </c>
      <c r="J12" s="78">
        <f t="shared" si="0"/>
        <v>198</v>
      </c>
      <c r="K12" s="60">
        <v>2281908</v>
      </c>
      <c r="L12" s="60">
        <v>0</v>
      </c>
      <c r="M12" s="60">
        <v>0</v>
      </c>
      <c r="N12" s="76">
        <f t="shared" si="1"/>
        <v>2281908</v>
      </c>
      <c r="O12" s="79">
        <v>0</v>
      </c>
      <c r="P12" s="60">
        <v>0</v>
      </c>
      <c r="Q12" s="60">
        <v>93027</v>
      </c>
      <c r="R12" s="60">
        <v>0</v>
      </c>
      <c r="S12" s="60">
        <v>0</v>
      </c>
      <c r="T12" s="60">
        <v>0</v>
      </c>
      <c r="U12" s="60">
        <v>0</v>
      </c>
      <c r="V12" s="76">
        <f t="shared" si="2"/>
        <v>93027</v>
      </c>
      <c r="W12" s="60">
        <v>93027</v>
      </c>
      <c r="X12" s="60">
        <v>0</v>
      </c>
      <c r="Y12" s="12">
        <v>0</v>
      </c>
    </row>
    <row r="13" spans="1:25" s="3" customFormat="1" ht="15" x14ac:dyDescent="0.3">
      <c r="A13" s="104" t="s">
        <v>149</v>
      </c>
      <c r="B13" s="104" t="s">
        <v>150</v>
      </c>
      <c r="C13" s="104" t="s">
        <v>16</v>
      </c>
      <c r="D13" s="105" t="s">
        <v>135</v>
      </c>
      <c r="E13" s="99" t="s">
        <v>135</v>
      </c>
      <c r="F13" s="77">
        <v>72</v>
      </c>
      <c r="G13" s="77">
        <v>0</v>
      </c>
      <c r="H13" s="77">
        <v>0</v>
      </c>
      <c r="I13" s="77">
        <v>0</v>
      </c>
      <c r="J13" s="78">
        <f t="shared" si="0"/>
        <v>72</v>
      </c>
      <c r="K13" s="60">
        <v>829785</v>
      </c>
      <c r="L13" s="60">
        <v>0</v>
      </c>
      <c r="M13" s="60">
        <v>0</v>
      </c>
      <c r="N13" s="76">
        <f t="shared" si="1"/>
        <v>829785</v>
      </c>
      <c r="O13" s="79">
        <v>0</v>
      </c>
      <c r="P13" s="60">
        <v>0</v>
      </c>
      <c r="Q13" s="60">
        <v>93027</v>
      </c>
      <c r="R13" s="60">
        <v>0</v>
      </c>
      <c r="S13" s="60">
        <v>0</v>
      </c>
      <c r="T13" s="60">
        <v>0</v>
      </c>
      <c r="U13" s="60">
        <v>0</v>
      </c>
      <c r="V13" s="76">
        <f t="shared" si="2"/>
        <v>93027</v>
      </c>
      <c r="W13" s="60">
        <v>93027</v>
      </c>
      <c r="X13" s="60">
        <v>0</v>
      </c>
      <c r="Y13" s="12">
        <v>0</v>
      </c>
    </row>
    <row r="14" spans="1:25" s="3" customFormat="1" ht="15" x14ac:dyDescent="0.3">
      <c r="A14" s="104" t="s">
        <v>151</v>
      </c>
      <c r="B14" s="104" t="s">
        <v>152</v>
      </c>
      <c r="C14" s="104" t="s">
        <v>16</v>
      </c>
      <c r="D14" s="105" t="s">
        <v>136</v>
      </c>
      <c r="E14" s="99" t="s">
        <v>135</v>
      </c>
      <c r="F14" s="77"/>
      <c r="G14" s="77"/>
      <c r="H14" s="77"/>
      <c r="I14" s="77"/>
      <c r="J14" s="78">
        <f t="shared" si="0"/>
        <v>0</v>
      </c>
      <c r="K14" s="60"/>
      <c r="L14" s="60"/>
      <c r="M14" s="60"/>
      <c r="N14" s="76">
        <f t="shared" si="1"/>
        <v>0</v>
      </c>
      <c r="O14" s="79">
        <v>0</v>
      </c>
      <c r="P14" s="60">
        <v>0</v>
      </c>
      <c r="Q14" s="60">
        <v>93027</v>
      </c>
      <c r="R14" s="60">
        <v>0</v>
      </c>
      <c r="S14" s="60">
        <v>0</v>
      </c>
      <c r="T14" s="60">
        <v>0</v>
      </c>
      <c r="U14" s="60">
        <v>0</v>
      </c>
      <c r="V14" s="76">
        <f t="shared" si="2"/>
        <v>93027</v>
      </c>
      <c r="W14" s="60">
        <v>93027</v>
      </c>
      <c r="X14" s="60">
        <v>0</v>
      </c>
      <c r="Y14" s="12">
        <v>0</v>
      </c>
    </row>
    <row r="15" spans="1:25" s="3" customFormat="1" ht="15" x14ac:dyDescent="0.3">
      <c r="A15" s="104" t="s">
        <v>153</v>
      </c>
      <c r="B15" s="104" t="s">
        <v>154</v>
      </c>
      <c r="C15" s="104" t="s">
        <v>16</v>
      </c>
      <c r="D15" s="105" t="s">
        <v>136</v>
      </c>
      <c r="E15" s="99" t="s">
        <v>135</v>
      </c>
      <c r="F15" s="77"/>
      <c r="G15" s="77"/>
      <c r="H15" s="77"/>
      <c r="I15" s="77"/>
      <c r="J15" s="78">
        <f t="shared" si="0"/>
        <v>0</v>
      </c>
      <c r="K15" s="60"/>
      <c r="L15" s="60"/>
      <c r="M15" s="60"/>
      <c r="N15" s="76">
        <f t="shared" si="1"/>
        <v>0</v>
      </c>
      <c r="O15" s="79">
        <v>0</v>
      </c>
      <c r="P15" s="60">
        <v>0</v>
      </c>
      <c r="Q15" s="60">
        <v>93027</v>
      </c>
      <c r="R15" s="60">
        <v>0</v>
      </c>
      <c r="S15" s="60">
        <v>0</v>
      </c>
      <c r="T15" s="60">
        <v>0</v>
      </c>
      <c r="U15" s="60">
        <v>0</v>
      </c>
      <c r="V15" s="76">
        <f t="shared" si="2"/>
        <v>93027</v>
      </c>
      <c r="W15" s="60">
        <v>93027</v>
      </c>
      <c r="X15" s="60">
        <v>0</v>
      </c>
      <c r="Y15" s="12">
        <v>0</v>
      </c>
    </row>
    <row r="16" spans="1:25" s="3" customFormat="1" ht="15" x14ac:dyDescent="0.3">
      <c r="A16" s="104" t="s">
        <v>155</v>
      </c>
      <c r="B16" s="104" t="s">
        <v>156</v>
      </c>
      <c r="C16" s="104" t="s">
        <v>16</v>
      </c>
      <c r="D16" s="105" t="s">
        <v>136</v>
      </c>
      <c r="E16" s="99" t="s">
        <v>136</v>
      </c>
      <c r="F16" s="77"/>
      <c r="G16" s="77"/>
      <c r="H16" s="77"/>
      <c r="I16" s="77"/>
      <c r="J16" s="78">
        <f t="shared" si="0"/>
        <v>0</v>
      </c>
      <c r="K16" s="60"/>
      <c r="L16" s="60"/>
      <c r="M16" s="60"/>
      <c r="N16" s="76">
        <f t="shared" si="1"/>
        <v>0</v>
      </c>
      <c r="O16" s="79"/>
      <c r="P16" s="60"/>
      <c r="Q16" s="60"/>
      <c r="R16" s="60"/>
      <c r="S16" s="60"/>
      <c r="T16" s="60"/>
      <c r="U16" s="60"/>
      <c r="V16" s="76">
        <f t="shared" si="2"/>
        <v>0</v>
      </c>
      <c r="W16" s="60"/>
      <c r="X16" s="60"/>
      <c r="Y16" s="12"/>
    </row>
    <row r="17" spans="1:25" s="3" customFormat="1" ht="15" x14ac:dyDescent="0.3">
      <c r="A17" s="104" t="s">
        <v>157</v>
      </c>
      <c r="B17" s="104" t="s">
        <v>158</v>
      </c>
      <c r="C17" s="104" t="s">
        <v>16</v>
      </c>
      <c r="D17" s="105" t="s">
        <v>136</v>
      </c>
      <c r="E17" s="99" t="s">
        <v>136</v>
      </c>
      <c r="F17" s="77"/>
      <c r="G17" s="77"/>
      <c r="H17" s="77"/>
      <c r="I17" s="77"/>
      <c r="J17" s="78">
        <f t="shared" si="0"/>
        <v>0</v>
      </c>
      <c r="K17" s="60"/>
      <c r="L17" s="60"/>
      <c r="M17" s="60"/>
      <c r="N17" s="76">
        <f t="shared" si="1"/>
        <v>0</v>
      </c>
      <c r="O17" s="79"/>
      <c r="P17" s="60"/>
      <c r="Q17" s="60"/>
      <c r="R17" s="60"/>
      <c r="S17" s="60"/>
      <c r="T17" s="60"/>
      <c r="U17" s="60"/>
      <c r="V17" s="76">
        <f t="shared" si="2"/>
        <v>0</v>
      </c>
      <c r="W17" s="60"/>
      <c r="X17" s="60"/>
      <c r="Y17" s="12"/>
    </row>
    <row r="18" spans="1:25" s="3" customFormat="1" ht="15" x14ac:dyDescent="0.3">
      <c r="A18" s="104" t="s">
        <v>162</v>
      </c>
      <c r="B18" s="104" t="s">
        <v>163</v>
      </c>
      <c r="C18" s="104" t="s">
        <v>16</v>
      </c>
      <c r="D18" s="105" t="s">
        <v>136</v>
      </c>
      <c r="E18" s="99" t="s">
        <v>135</v>
      </c>
      <c r="F18" s="77"/>
      <c r="G18" s="77"/>
      <c r="H18" s="77"/>
      <c r="I18" s="77"/>
      <c r="J18" s="78">
        <f t="shared" si="0"/>
        <v>0</v>
      </c>
      <c r="K18" s="60"/>
      <c r="L18" s="60"/>
      <c r="M18" s="60"/>
      <c r="N18" s="76">
        <f t="shared" si="1"/>
        <v>0</v>
      </c>
      <c r="O18" s="79">
        <v>0</v>
      </c>
      <c r="P18" s="60">
        <v>0</v>
      </c>
      <c r="Q18" s="60">
        <v>93027</v>
      </c>
      <c r="R18" s="60">
        <v>0</v>
      </c>
      <c r="S18" s="60">
        <v>0</v>
      </c>
      <c r="T18" s="60">
        <v>0</v>
      </c>
      <c r="U18" s="60">
        <v>0</v>
      </c>
      <c r="V18" s="76">
        <f t="shared" si="2"/>
        <v>93027</v>
      </c>
      <c r="W18" s="60">
        <v>93027</v>
      </c>
      <c r="X18" s="60">
        <v>0</v>
      </c>
      <c r="Y18" s="12">
        <v>0</v>
      </c>
    </row>
    <row r="19" spans="1:25" s="3" customFormat="1" ht="15" x14ac:dyDescent="0.3">
      <c r="A19" s="104" t="s">
        <v>165</v>
      </c>
      <c r="B19" s="104" t="s">
        <v>166</v>
      </c>
      <c r="C19" s="104" t="s">
        <v>16</v>
      </c>
      <c r="D19" s="105" t="s">
        <v>136</v>
      </c>
      <c r="E19" s="99" t="s">
        <v>135</v>
      </c>
      <c r="F19" s="77"/>
      <c r="G19" s="77"/>
      <c r="H19" s="77"/>
      <c r="I19" s="77"/>
      <c r="J19" s="78">
        <f t="shared" si="0"/>
        <v>0</v>
      </c>
      <c r="K19" s="60"/>
      <c r="L19" s="60"/>
      <c r="M19" s="60"/>
      <c r="N19" s="76">
        <f t="shared" si="1"/>
        <v>0</v>
      </c>
      <c r="O19" s="79">
        <v>0</v>
      </c>
      <c r="P19" s="60">
        <v>0</v>
      </c>
      <c r="Q19" s="60">
        <v>93027</v>
      </c>
      <c r="R19" s="60">
        <v>0</v>
      </c>
      <c r="S19" s="60">
        <v>0</v>
      </c>
      <c r="T19" s="60">
        <v>0</v>
      </c>
      <c r="U19" s="60">
        <v>0</v>
      </c>
      <c r="V19" s="76">
        <f t="shared" si="2"/>
        <v>93027</v>
      </c>
      <c r="W19" s="60">
        <v>93027</v>
      </c>
      <c r="X19" s="60">
        <v>0</v>
      </c>
      <c r="Y19" s="12">
        <v>0</v>
      </c>
    </row>
    <row r="20" spans="1:25" s="3" customFormat="1" ht="15" customHeight="1" x14ac:dyDescent="0.3">
      <c r="A20" s="4" t="s">
        <v>226</v>
      </c>
      <c r="B20" s="4"/>
      <c r="C20" s="4"/>
      <c r="D20" s="4"/>
      <c r="E20" s="4"/>
      <c r="F20" s="13">
        <f t="shared" ref="F20:Y20" si="3">SUM(F8:F19)</f>
        <v>396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396</v>
      </c>
      <c r="K20" s="14">
        <f t="shared" si="3"/>
        <v>4563816</v>
      </c>
      <c r="L20" s="14">
        <f t="shared" si="3"/>
        <v>0</v>
      </c>
      <c r="M20" s="14">
        <f t="shared" si="3"/>
        <v>0</v>
      </c>
      <c r="N20" s="14">
        <f t="shared" si="3"/>
        <v>4563816</v>
      </c>
      <c r="O20" s="59">
        <f t="shared" si="3"/>
        <v>0</v>
      </c>
      <c r="P20" s="14">
        <f t="shared" si="3"/>
        <v>0</v>
      </c>
      <c r="Q20" s="14">
        <f t="shared" si="3"/>
        <v>837243</v>
      </c>
      <c r="R20" s="14">
        <f t="shared" si="3"/>
        <v>0</v>
      </c>
      <c r="S20" s="14">
        <f t="shared" si="3"/>
        <v>0</v>
      </c>
      <c r="T20" s="14">
        <f t="shared" si="3"/>
        <v>0</v>
      </c>
      <c r="U20" s="14">
        <f t="shared" si="3"/>
        <v>0</v>
      </c>
      <c r="V20" s="14">
        <f t="shared" si="3"/>
        <v>837243</v>
      </c>
      <c r="W20" s="14">
        <f t="shared" si="3"/>
        <v>837243</v>
      </c>
      <c r="X20" s="14">
        <f t="shared" si="3"/>
        <v>0</v>
      </c>
      <c r="Y20" s="14">
        <f t="shared" si="3"/>
        <v>0</v>
      </c>
    </row>
    <row r="21" spans="1:25" s="3" customFormat="1" ht="15" customHeight="1" x14ac:dyDescent="0.3">
      <c r="A21" s="4"/>
      <c r="B21" s="4"/>
      <c r="C21" s="4"/>
      <c r="D21" s="4"/>
      <c r="E21" s="4"/>
      <c r="F21" s="13"/>
      <c r="G21" s="13"/>
      <c r="H21" s="13"/>
      <c r="I21" s="13"/>
      <c r="J21" s="13"/>
      <c r="K21" s="14"/>
      <c r="L21" s="14"/>
      <c r="M21" s="14"/>
      <c r="N21" s="14"/>
      <c r="O21" s="9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s="3" customFormat="1" ht="15" customHeight="1" x14ac:dyDescent="0.3">
      <c r="D22" s="15"/>
      <c r="F22" s="4"/>
      <c r="I22" s="13"/>
    </row>
    <row r="23" spans="1:25" s="3" customFormat="1" ht="15" customHeight="1" x14ac:dyDescent="0.3">
      <c r="D23" s="15"/>
      <c r="E23" s="15"/>
      <c r="F23" s="108" t="s">
        <v>227</v>
      </c>
      <c r="G23" s="115"/>
      <c r="H23" s="115"/>
      <c r="I23" s="115"/>
      <c r="J23" s="109"/>
      <c r="K23" s="108" t="s">
        <v>228</v>
      </c>
      <c r="L23" s="115"/>
      <c r="M23" s="115"/>
      <c r="N23" s="109"/>
    </row>
    <row r="24" spans="1:25" s="3" customFormat="1" ht="60" customHeight="1" x14ac:dyDescent="0.3">
      <c r="A24"/>
      <c r="B24"/>
      <c r="C24"/>
      <c r="D24" s="15"/>
      <c r="E24" s="15" t="s">
        <v>229</v>
      </c>
      <c r="F24" s="67" t="s">
        <v>208</v>
      </c>
      <c r="G24" s="5" t="s">
        <v>209</v>
      </c>
      <c r="H24" s="5" t="s">
        <v>210</v>
      </c>
      <c r="I24" s="68" t="s">
        <v>211</v>
      </c>
      <c r="J24" s="11" t="s">
        <v>212</v>
      </c>
      <c r="K24" s="67" t="s">
        <v>213</v>
      </c>
      <c r="L24" s="5" t="s">
        <v>225</v>
      </c>
      <c r="M24" s="68" t="s">
        <v>230</v>
      </c>
      <c r="N24" s="49" t="s">
        <v>216</v>
      </c>
      <c r="O24"/>
      <c r="P24"/>
      <c r="Q24"/>
      <c r="R24"/>
      <c r="S24"/>
      <c r="T24"/>
      <c r="U24"/>
      <c r="V24"/>
      <c r="W24"/>
      <c r="X24"/>
      <c r="Y24"/>
    </row>
    <row r="25" spans="1:25" s="3" customFormat="1" ht="15" customHeight="1" x14ac:dyDescent="0.3">
      <c r="A25" s="3" t="s">
        <v>231</v>
      </c>
      <c r="E25" s="16">
        <v>4</v>
      </c>
      <c r="F25" s="7">
        <v>211</v>
      </c>
      <c r="G25" s="7">
        <v>0</v>
      </c>
      <c r="H25" s="7">
        <v>0</v>
      </c>
      <c r="I25" s="7">
        <v>0</v>
      </c>
      <c r="J25" s="17">
        <f>SUM(F25:I25)</f>
        <v>211</v>
      </c>
      <c r="K25" s="60">
        <v>1149000</v>
      </c>
      <c r="L25" s="60">
        <v>0</v>
      </c>
      <c r="M25" s="60">
        <v>0</v>
      </c>
      <c r="N25" s="47">
        <f>SUM(K25:M25)</f>
        <v>1149000</v>
      </c>
    </row>
    <row r="26" spans="1:25" s="3" customFormat="1" ht="15" customHeight="1" x14ac:dyDescent="0.3">
      <c r="F26" s="57"/>
      <c r="G26" s="57"/>
      <c r="H26" s="57"/>
      <c r="I26" s="57"/>
      <c r="J26" s="57"/>
      <c r="K26" s="58"/>
      <c r="L26" s="58"/>
      <c r="M26" s="58"/>
      <c r="N26" s="58"/>
    </row>
    <row r="27" spans="1:25" s="3" customFormat="1" ht="15" customHeight="1" x14ac:dyDescent="0.3">
      <c r="A27" s="4" t="s">
        <v>232</v>
      </c>
      <c r="B27" s="4"/>
      <c r="C27" s="4"/>
      <c r="D27" s="4"/>
      <c r="E27" s="4"/>
      <c r="F27" s="13">
        <f t="shared" ref="F27:N27" si="4">F20+F25</f>
        <v>607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13">
        <f t="shared" si="4"/>
        <v>607</v>
      </c>
      <c r="K27" s="14">
        <f t="shared" si="4"/>
        <v>5712816</v>
      </c>
      <c r="L27" s="14">
        <f t="shared" si="4"/>
        <v>0</v>
      </c>
      <c r="M27" s="14">
        <f t="shared" si="4"/>
        <v>0</v>
      </c>
      <c r="N27" s="14">
        <f t="shared" si="4"/>
        <v>5712816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</sheetData>
  <mergeCells count="8">
    <mergeCell ref="F23:J23"/>
    <mergeCell ref="K23:N23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B7355-880C-42EF-92E1-8AEE4BB9B6F7}">
  <sheetPr codeName="Sheet5">
    <pageSetUpPr autoPageBreaks="0" fitToPage="1"/>
  </sheetPr>
  <dimension ref="A1:J20"/>
  <sheetViews>
    <sheetView showGridLines="0" workbookViewId="0">
      <selection activeCell="G8" sqref="G8"/>
    </sheetView>
  </sheetViews>
  <sheetFormatPr defaultColWidth="9.140625" defaultRowHeight="16.5" x14ac:dyDescent="0.3"/>
  <cols>
    <col min="1" max="1" width="15.140625" style="18" customWidth="1"/>
    <col min="2" max="2" width="42" style="18" customWidth="1"/>
    <col min="3" max="3" width="17.7109375" style="18" customWidth="1"/>
    <col min="4" max="5" width="15.28515625" style="18" customWidth="1"/>
    <col min="6" max="6" width="13.28515625" style="18" customWidth="1"/>
    <col min="7" max="7" width="9.85546875" style="18" bestFit="1" customWidth="1"/>
    <col min="8" max="8" width="24.42578125" style="18" bestFit="1" customWidth="1"/>
    <col min="9" max="9" width="11.7109375" style="18" customWidth="1"/>
    <col min="10" max="10" width="12.85546875" style="18" customWidth="1"/>
    <col min="11" max="11" width="9.140625" style="18" customWidth="1"/>
    <col min="12" max="16384" width="9.140625" style="18"/>
  </cols>
  <sheetData>
    <row r="1" spans="1:10" customFormat="1" ht="18" customHeight="1" x14ac:dyDescent="0.35">
      <c r="A1" s="1" t="s">
        <v>233</v>
      </c>
      <c r="B1" s="2"/>
      <c r="C1" s="2"/>
      <c r="D1" s="2"/>
      <c r="E1" s="2"/>
    </row>
    <row r="2" spans="1:10" s="21" customFormat="1" ht="15" customHeight="1" x14ac:dyDescent="0.3">
      <c r="A2" s="66" t="s">
        <v>234</v>
      </c>
      <c r="B2" s="3"/>
      <c r="E2" s="106" t="s">
        <v>136</v>
      </c>
    </row>
    <row r="3" spans="1:10" s="21" customFormat="1" ht="15" customHeight="1" x14ac:dyDescent="0.3">
      <c r="A3" s="100" t="s">
        <v>169</v>
      </c>
      <c r="B3" s="101"/>
      <c r="C3" s="102"/>
      <c r="E3" s="3"/>
    </row>
    <row r="4" spans="1:10" s="3" customFormat="1" ht="15" customHeight="1" x14ac:dyDescent="0.3"/>
    <row r="5" spans="1:10" s="3" customFormat="1" ht="15" customHeight="1" x14ac:dyDescent="0.3"/>
    <row r="6" spans="1:10" s="19" customFormat="1" ht="15" customHeight="1" x14ac:dyDescent="0.3"/>
    <row r="7" spans="1:10" s="20" customFormat="1" ht="60" customHeight="1" x14ac:dyDescent="0.3">
      <c r="A7" s="56" t="s">
        <v>3</v>
      </c>
      <c r="B7" s="56" t="s">
        <v>107</v>
      </c>
      <c r="C7" s="56" t="s">
        <v>108</v>
      </c>
      <c r="D7" s="56" t="s">
        <v>235</v>
      </c>
      <c r="E7" s="49" t="s">
        <v>236</v>
      </c>
      <c r="F7" s="49" t="s">
        <v>237</v>
      </c>
      <c r="G7" s="49" t="s">
        <v>238</v>
      </c>
      <c r="H7" s="49" t="s">
        <v>239</v>
      </c>
      <c r="I7" s="49" t="s">
        <v>240</v>
      </c>
      <c r="J7" s="49" t="s">
        <v>241</v>
      </c>
    </row>
    <row r="8" spans="1:10" s="21" customFormat="1" ht="15" customHeight="1" x14ac:dyDescent="0.3">
      <c r="A8" s="104" t="s">
        <v>130</v>
      </c>
      <c r="B8" s="104" t="s">
        <v>131</v>
      </c>
      <c r="C8" s="104" t="s">
        <v>16</v>
      </c>
      <c r="D8" s="60"/>
      <c r="E8" s="12"/>
      <c r="F8" s="12"/>
      <c r="G8" s="82"/>
      <c r="H8" s="12"/>
      <c r="I8" s="82"/>
      <c r="J8" s="12"/>
    </row>
    <row r="9" spans="1:10" s="21" customFormat="1" ht="15" x14ac:dyDescent="0.3">
      <c r="A9" s="104" t="s">
        <v>137</v>
      </c>
      <c r="B9" s="104" t="s">
        <v>138</v>
      </c>
      <c r="C9" s="104" t="s">
        <v>16</v>
      </c>
      <c r="D9" s="60"/>
      <c r="E9" s="12"/>
      <c r="F9" s="12"/>
      <c r="G9" s="82"/>
      <c r="H9" s="12"/>
      <c r="I9" s="82"/>
      <c r="J9" s="12"/>
    </row>
    <row r="10" spans="1:10" s="21" customFormat="1" ht="15" x14ac:dyDescent="0.3">
      <c r="A10" s="104" t="s">
        <v>142</v>
      </c>
      <c r="B10" s="104" t="s">
        <v>143</v>
      </c>
      <c r="C10" s="104" t="s">
        <v>16</v>
      </c>
      <c r="D10" s="60"/>
      <c r="E10" s="12"/>
      <c r="F10" s="12"/>
      <c r="G10" s="82"/>
      <c r="H10" s="12"/>
      <c r="I10" s="82"/>
      <c r="J10" s="12"/>
    </row>
    <row r="11" spans="1:10" s="21" customFormat="1" ht="15" x14ac:dyDescent="0.3">
      <c r="A11" s="104" t="s">
        <v>145</v>
      </c>
      <c r="B11" s="104" t="s">
        <v>146</v>
      </c>
      <c r="C11" s="104" t="s">
        <v>16</v>
      </c>
      <c r="D11" s="60"/>
      <c r="E11" s="12"/>
      <c r="F11" s="12"/>
      <c r="G11" s="82"/>
      <c r="H11" s="12"/>
      <c r="I11" s="82"/>
      <c r="J11" s="12"/>
    </row>
    <row r="12" spans="1:10" s="21" customFormat="1" ht="15" x14ac:dyDescent="0.3">
      <c r="A12" s="104" t="s">
        <v>147</v>
      </c>
      <c r="B12" s="104" t="s">
        <v>148</v>
      </c>
      <c r="C12" s="104" t="s">
        <v>16</v>
      </c>
      <c r="D12" s="60"/>
      <c r="E12" s="12"/>
      <c r="F12" s="12"/>
      <c r="G12" s="82"/>
      <c r="H12" s="12"/>
      <c r="I12" s="82"/>
      <c r="J12" s="12"/>
    </row>
    <row r="13" spans="1:10" s="21" customFormat="1" ht="15" x14ac:dyDescent="0.3">
      <c r="A13" s="104" t="s">
        <v>149</v>
      </c>
      <c r="B13" s="104" t="s">
        <v>150</v>
      </c>
      <c r="C13" s="104" t="s">
        <v>16</v>
      </c>
      <c r="D13" s="60"/>
      <c r="E13" s="12"/>
      <c r="F13" s="12"/>
      <c r="G13" s="82"/>
      <c r="H13" s="12"/>
      <c r="I13" s="82"/>
      <c r="J13" s="12"/>
    </row>
    <row r="14" spans="1:10" s="21" customFormat="1" ht="15" x14ac:dyDescent="0.3">
      <c r="A14" s="104" t="s">
        <v>151</v>
      </c>
      <c r="B14" s="104" t="s">
        <v>152</v>
      </c>
      <c r="C14" s="104" t="s">
        <v>16</v>
      </c>
      <c r="D14" s="60"/>
      <c r="E14" s="12"/>
      <c r="F14" s="12"/>
      <c r="G14" s="82"/>
      <c r="H14" s="12"/>
      <c r="I14" s="82"/>
      <c r="J14" s="12"/>
    </row>
    <row r="15" spans="1:10" s="21" customFormat="1" ht="15" x14ac:dyDescent="0.3">
      <c r="A15" s="104" t="s">
        <v>153</v>
      </c>
      <c r="B15" s="104" t="s">
        <v>154</v>
      </c>
      <c r="C15" s="104" t="s">
        <v>16</v>
      </c>
      <c r="D15" s="60"/>
      <c r="E15" s="12"/>
      <c r="F15" s="12"/>
      <c r="G15" s="82"/>
      <c r="H15" s="12"/>
      <c r="I15" s="82"/>
      <c r="J15" s="12"/>
    </row>
    <row r="16" spans="1:10" s="21" customFormat="1" ht="15" x14ac:dyDescent="0.3">
      <c r="A16" s="104" t="s">
        <v>155</v>
      </c>
      <c r="B16" s="104" t="s">
        <v>156</v>
      </c>
      <c r="C16" s="104" t="s">
        <v>16</v>
      </c>
      <c r="D16" s="60"/>
      <c r="E16" s="12"/>
      <c r="F16" s="12"/>
      <c r="G16" s="82"/>
      <c r="H16" s="12"/>
      <c r="I16" s="82"/>
      <c r="J16" s="12"/>
    </row>
    <row r="17" spans="1:10" s="21" customFormat="1" ht="15" x14ac:dyDescent="0.3">
      <c r="A17" s="104" t="s">
        <v>157</v>
      </c>
      <c r="B17" s="104" t="s">
        <v>158</v>
      </c>
      <c r="C17" s="104" t="s">
        <v>16</v>
      </c>
      <c r="D17" s="60"/>
      <c r="E17" s="12"/>
      <c r="F17" s="12"/>
      <c r="G17" s="82"/>
      <c r="H17" s="12"/>
      <c r="I17" s="82"/>
      <c r="J17" s="12"/>
    </row>
    <row r="18" spans="1:10" s="21" customFormat="1" ht="15" x14ac:dyDescent="0.3">
      <c r="A18" s="104" t="s">
        <v>162</v>
      </c>
      <c r="B18" s="104" t="s">
        <v>163</v>
      </c>
      <c r="C18" s="104" t="s">
        <v>16</v>
      </c>
      <c r="D18" s="60"/>
      <c r="E18" s="12"/>
      <c r="F18" s="12"/>
      <c r="G18" s="82"/>
      <c r="H18" s="12"/>
      <c r="I18" s="82"/>
      <c r="J18" s="12"/>
    </row>
    <row r="19" spans="1:10" s="21" customFormat="1" ht="15" x14ac:dyDescent="0.3">
      <c r="A19" s="104" t="s">
        <v>165</v>
      </c>
      <c r="B19" s="104" t="s">
        <v>166</v>
      </c>
      <c r="C19" s="104" t="s">
        <v>16</v>
      </c>
      <c r="D19" s="60"/>
      <c r="E19" s="12"/>
      <c r="F19" s="12"/>
      <c r="G19" s="82"/>
      <c r="H19" s="12"/>
      <c r="I19" s="82"/>
      <c r="J19" s="12"/>
    </row>
    <row r="20" spans="1:10" s="21" customFormat="1" ht="15" customHeight="1" x14ac:dyDescent="0.3">
      <c r="A20" s="4" t="s">
        <v>167</v>
      </c>
      <c r="B20" s="4"/>
      <c r="C20" s="4"/>
      <c r="D20" s="14">
        <f>SUM(D8:D19)</f>
        <v>0</v>
      </c>
      <c r="E20" s="14">
        <f>SUM(E8:E19)</f>
        <v>0</v>
      </c>
      <c r="F20" s="14">
        <f>SUM(F8:F19)</f>
        <v>0</v>
      </c>
      <c r="G20" s="107"/>
      <c r="H20" s="14">
        <f>SUM(H8:H19)</f>
        <v>0</v>
      </c>
      <c r="I20" s="107"/>
      <c r="J20" s="14">
        <f>SUM(J8:J19)</f>
        <v>0</v>
      </c>
    </row>
  </sheetData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22"/>
  <sheetViews>
    <sheetView workbookViewId="0">
      <selection activeCell="B6" sqref="B6"/>
    </sheetView>
  </sheetViews>
  <sheetFormatPr defaultColWidth="9.140625" defaultRowHeight="16.5" x14ac:dyDescent="0.3"/>
  <cols>
    <col min="1" max="1" width="27.28515625" style="2" bestFit="1" customWidth="1"/>
    <col min="2" max="2" width="17.5703125" style="2" bestFit="1" customWidth="1"/>
    <col min="3" max="3" width="17.85546875" style="2" bestFit="1" customWidth="1"/>
    <col min="4" max="4" width="9.140625" style="2" customWidth="1"/>
    <col min="5" max="16384" width="9.140625" style="2"/>
  </cols>
  <sheetData>
    <row r="1" spans="1:9" customFormat="1" ht="17.25" customHeight="1" x14ac:dyDescent="0.35">
      <c r="A1" s="61" t="s">
        <v>109</v>
      </c>
      <c r="B1" s="61" t="s">
        <v>242</v>
      </c>
      <c r="C1" s="61" t="s">
        <v>243</v>
      </c>
    </row>
    <row r="2" spans="1:9" x14ac:dyDescent="0.3">
      <c r="A2" s="2" t="s">
        <v>132</v>
      </c>
      <c r="B2" s="62" t="s">
        <v>133</v>
      </c>
      <c r="C2" s="62" t="s">
        <v>135</v>
      </c>
    </row>
    <row r="3" spans="1:9" x14ac:dyDescent="0.3">
      <c r="A3" s="2" t="s">
        <v>244</v>
      </c>
      <c r="B3" s="62" t="s">
        <v>245</v>
      </c>
      <c r="C3" s="62" t="s">
        <v>136</v>
      </c>
      <c r="D3" s="2" t="s">
        <v>132</v>
      </c>
      <c r="F3" s="2" t="s">
        <v>133</v>
      </c>
      <c r="H3" s="2">
        <v>2021</v>
      </c>
      <c r="I3" s="2">
        <v>2015</v>
      </c>
    </row>
    <row r="4" spans="1:9" x14ac:dyDescent="0.3">
      <c r="A4" s="2" t="s">
        <v>246</v>
      </c>
      <c r="B4" s="62" t="s">
        <v>247</v>
      </c>
      <c r="D4" s="2" t="s">
        <v>248</v>
      </c>
      <c r="F4" s="2" t="s">
        <v>144</v>
      </c>
      <c r="H4" s="2">
        <v>2022</v>
      </c>
      <c r="I4" s="2">
        <v>2016</v>
      </c>
    </row>
    <row r="5" spans="1:9" x14ac:dyDescent="0.3">
      <c r="A5" s="2" t="s">
        <v>164</v>
      </c>
      <c r="B5" s="62" t="s">
        <v>249</v>
      </c>
      <c r="D5" s="2" t="s">
        <v>139</v>
      </c>
      <c r="F5" s="2">
        <v>1</v>
      </c>
      <c r="H5" s="2">
        <v>2023</v>
      </c>
      <c r="I5" s="2">
        <v>2017</v>
      </c>
    </row>
    <row r="6" spans="1:9" customFormat="1" x14ac:dyDescent="0.3">
      <c r="A6" s="2" t="s">
        <v>139</v>
      </c>
      <c r="B6" s="62" t="s">
        <v>250</v>
      </c>
      <c r="D6" t="s">
        <v>244</v>
      </c>
      <c r="F6">
        <v>2</v>
      </c>
      <c r="H6">
        <v>2024</v>
      </c>
      <c r="I6">
        <v>2018</v>
      </c>
    </row>
    <row r="7" spans="1:9" x14ac:dyDescent="0.3">
      <c r="A7" s="2" t="s">
        <v>251</v>
      </c>
      <c r="B7" s="62" t="s">
        <v>6</v>
      </c>
      <c r="D7" s="2" t="s">
        <v>159</v>
      </c>
      <c r="F7" s="2">
        <v>3</v>
      </c>
      <c r="I7" s="2">
        <v>2019</v>
      </c>
    </row>
    <row r="8" spans="1:9" x14ac:dyDescent="0.3">
      <c r="A8" s="2" t="s">
        <v>252</v>
      </c>
      <c r="B8" s="62">
        <v>5</v>
      </c>
      <c r="D8" s="2" t="s">
        <v>164</v>
      </c>
      <c r="F8" s="2">
        <v>4</v>
      </c>
      <c r="I8" s="2">
        <v>2020</v>
      </c>
    </row>
    <row r="9" spans="1:9" x14ac:dyDescent="0.3">
      <c r="A9" s="2" t="s">
        <v>253</v>
      </c>
      <c r="B9" s="62">
        <v>6</v>
      </c>
      <c r="D9" s="2" t="s">
        <v>246</v>
      </c>
      <c r="F9" s="2">
        <v>5</v>
      </c>
      <c r="I9" s="2">
        <v>2021</v>
      </c>
    </row>
    <row r="10" spans="1:9" x14ac:dyDescent="0.3">
      <c r="A10" s="2" t="s">
        <v>248</v>
      </c>
      <c r="B10" s="62">
        <v>7</v>
      </c>
      <c r="D10" s="2" t="s">
        <v>253</v>
      </c>
      <c r="F10" s="2">
        <v>6</v>
      </c>
      <c r="I10" s="2">
        <v>2022</v>
      </c>
    </row>
    <row r="11" spans="1:9" x14ac:dyDescent="0.3">
      <c r="A11" s="2" t="s">
        <v>159</v>
      </c>
      <c r="B11" s="62">
        <v>8</v>
      </c>
      <c r="D11" s="2" t="s">
        <v>251</v>
      </c>
      <c r="F11" s="2">
        <v>7</v>
      </c>
    </row>
    <row r="12" spans="1:9" x14ac:dyDescent="0.3">
      <c r="B12" s="62">
        <v>9</v>
      </c>
      <c r="D12" s="2" t="s">
        <v>252</v>
      </c>
      <c r="F12" s="2">
        <v>8</v>
      </c>
    </row>
    <row r="13" spans="1:9" x14ac:dyDescent="0.3">
      <c r="B13" s="62">
        <v>10</v>
      </c>
      <c r="F13" s="2">
        <v>9</v>
      </c>
    </row>
    <row r="14" spans="1:9" x14ac:dyDescent="0.3">
      <c r="B14" s="62">
        <v>11</v>
      </c>
      <c r="F14" s="2">
        <v>10</v>
      </c>
    </row>
    <row r="15" spans="1:9" x14ac:dyDescent="0.3">
      <c r="B15" s="62">
        <v>12</v>
      </c>
      <c r="F15" s="2">
        <v>11</v>
      </c>
    </row>
    <row r="16" spans="1:9" x14ac:dyDescent="0.3">
      <c r="B16" s="62" t="s">
        <v>251</v>
      </c>
      <c r="F16" s="2">
        <v>12</v>
      </c>
    </row>
    <row r="17" spans="1:6" x14ac:dyDescent="0.3">
      <c r="B17" s="62" t="s">
        <v>252</v>
      </c>
      <c r="F17" s="2" t="s">
        <v>251</v>
      </c>
    </row>
    <row r="18" spans="1:6" x14ac:dyDescent="0.3">
      <c r="B18" s="62" t="s">
        <v>253</v>
      </c>
      <c r="F18" s="2" t="s">
        <v>252</v>
      </c>
    </row>
    <row r="19" spans="1:6" x14ac:dyDescent="0.3">
      <c r="F19" s="2" t="s">
        <v>253</v>
      </c>
    </row>
    <row r="22" spans="1:6" x14ac:dyDescent="0.3">
      <c r="A22"/>
    </row>
  </sheetData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2022-08-18T14:25:16Z</dcterms:modified>
</cp:coreProperties>
</file>